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9515" windowHeight="7140" tabRatio="483" activeTab="0"/>
  </bookViews>
  <sheets>
    <sheet name="FO-DGOP_DSU-23" sheetId="1" r:id="rId1"/>
    <sheet name="GRAFICA 1" sheetId="2" r:id="rId2"/>
  </sheets>
  <definedNames>
    <definedName name="_xlnm.Print_Area" localSheetId="0">'FO-DGOP_DSU-23'!$A$1:$N$60</definedName>
    <definedName name="_xlnm.Print_Area" localSheetId="1">'GRAFICA 1'!$B$1:$Y$47</definedName>
    <definedName name="Base">'FO-DGOP_DSU-23'!$O$6:$Q$7</definedName>
  </definedNames>
  <calcPr fullCalcOnLoad="1"/>
</workbook>
</file>

<file path=xl/comments1.xml><?xml version="1.0" encoding="utf-8"?>
<comments xmlns="http://schemas.openxmlformats.org/spreadsheetml/2006/main">
  <authors>
    <author>Nahat Deyanira Delgado Jauregui</author>
  </authors>
  <commentList>
    <comment ref="E9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Colocar la fecha de inicio autorizado en su contrato. En caso de que la obra se haya recalendarizado colocar la fecha de inicio recalendarizada.</t>
        </r>
      </text>
    </comment>
    <comment ref="E11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Indicar la fecha de termino ultima autorizada o convenida.</t>
        </r>
      </text>
    </comment>
    <comment ref="E13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Colocar la fecha de terminación real, debe coincidir con la indicada en la bitácora de obra y en el aviso de termino.</t>
        </r>
      </text>
    </comment>
    <comment ref="E15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No modificar la fórmula. </t>
        </r>
      </text>
    </comment>
    <comment ref="E17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No modificar la fórmula.</t>
        </r>
      </text>
    </comment>
    <comment ref="B7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Colocar el nombre de la obra tal cual aparece en el contrato.</t>
        </r>
      </text>
    </comment>
    <comment ref="H9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Colocar el número de contrato tal cual aparece en el contrato</t>
        </r>
      </text>
    </comment>
    <comment ref="H13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Monto ejercido del contratista de acuerdo al finiquito de obra.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SUPERVISOR:
</t>
        </r>
        <r>
          <rPr>
            <sz val="9"/>
            <rFont val="Tahoma"/>
            <family val="2"/>
          </rPr>
          <t>Colocar el nombre completo y firma de la sueprvisión externa que realiza evaluación.</t>
        </r>
      </text>
    </comment>
    <comment ref="B9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Colocar el nombre de la empresa contratista.</t>
        </r>
      </text>
    </comment>
    <comment ref="B13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Colocar únicamente el nombre del representante legal de la empresa constructora.</t>
        </r>
      </text>
    </comment>
    <comment ref="B16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Colocar el nombre completo del supervisor interno asignado por la Dirección de Obra Pública y recabar su firma.</t>
        </r>
      </text>
    </comment>
    <comment ref="F25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Esta celda se calcula automáticamente, favor de no modificar.</t>
        </r>
      </text>
    </comment>
    <comment ref="M25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Utilizar unicamente los valores establecidos 5, 3 y 0. (no modificar)</t>
        </r>
      </text>
    </comment>
    <comment ref="F28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Evaluar si la elaboración de las estimaciones se realizó dentro de los plazos establecidos en al ley aplicable.  Utilizar unicamente los valores establecidos 5,  ó 0. (no modificar)</t>
        </r>
      </text>
    </comment>
    <comment ref="F33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Evaluar si la elaboración del finiquito se realizó dentro de los plazos establecidos en la ley aplicable. Utilizar unicamente los valores establecidos 15, 10 ó 0. (No modificar)</t>
        </r>
      </text>
    </comment>
    <comment ref="F39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Llenar formato FO-DGOP/DSU-25  "CUMPLIMIENTO DE INTENSIDADES Y RESULTADOS DE LABORATORIO", y de acuerdo a lo obtenido colocar la puntuación correspondiente. Utilizar unicamente los valores establecidos 10,5 ó 0.</t>
        </r>
      </text>
    </comment>
    <comment ref="F44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En caso de que el contratista haya realizado trámites a destiempo o con errores restar de la calificación 1 punto.</t>
        </r>
      </text>
    </comment>
    <comment ref="F47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En caso de que en una auditoria existan observaciones al contratista se restarán   3 puntos de la calificación final.</t>
        </r>
      </text>
    </comment>
    <comment ref="M31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En base a la estadistica realizada del  formato FO-DGOP/DSU-28 "REVISIÓN SEMANAL DE 
SEGURIDAD E HIGIENE, ORDEN Y LIMPIEZA" colocar la puntuación correspondiente. Utilizar unicamente 8, 2 ó 0.
</t>
        </r>
      </text>
    </comment>
    <comment ref="M37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Utilizar unicamente los valores establecidos 3, 1 ó 0.</t>
        </r>
      </text>
    </comment>
    <comment ref="M43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Utilizar unicamente los valores establecidos 4, 2 ó 0.</t>
        </r>
      </text>
    </comment>
    <comment ref="E53" authorId="0">
      <text>
        <r>
          <rPr>
            <b/>
            <sz val="9"/>
            <rFont val="Tahoma"/>
            <family val="2"/>
          </rPr>
          <t>SUPERVISOR:</t>
        </r>
        <r>
          <rPr>
            <sz val="9"/>
            <rFont val="Tahoma"/>
            <family val="2"/>
          </rPr>
          <t xml:space="preserve">
No llenar el apartado de estimaciones, este le corresponde a la Dirección de Obra Pública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SUPERVISOR:
</t>
        </r>
        <r>
          <rPr>
            <sz val="9"/>
            <rFont val="Tahoma"/>
            <family val="2"/>
          </rPr>
          <t>No llenar el apartado de estimaciones, este le corresponde a la Dirección de Obra Pública</t>
        </r>
      </text>
    </comment>
  </commentList>
</comments>
</file>

<file path=xl/sharedStrings.xml><?xml version="1.0" encoding="utf-8"?>
<sst xmlns="http://schemas.openxmlformats.org/spreadsheetml/2006/main" count="167" uniqueCount="124">
  <si>
    <t>OBRA:</t>
  </si>
  <si>
    <t>CVE</t>
  </si>
  <si>
    <t>ARGUMENTOS OBJETIVOS</t>
  </si>
  <si>
    <t>(MEDIBLES)</t>
  </si>
  <si>
    <t>BASE</t>
  </si>
  <si>
    <t>OBTENIDOS</t>
  </si>
  <si>
    <t>I</t>
  </si>
  <si>
    <t>CUMPLIMIENTO DE PROGRAMA</t>
  </si>
  <si>
    <t>a)</t>
  </si>
  <si>
    <t>b)</t>
  </si>
  <si>
    <t>c)</t>
  </si>
  <si>
    <t>CALIDAD EN ACABADOS</t>
  </si>
  <si>
    <t>BUENA</t>
  </si>
  <si>
    <t>REGULAR</t>
  </si>
  <si>
    <t>MALA</t>
  </si>
  <si>
    <t>0</t>
  </si>
  <si>
    <t>II</t>
  </si>
  <si>
    <t>III</t>
  </si>
  <si>
    <t>IV</t>
  </si>
  <si>
    <t>VIII</t>
  </si>
  <si>
    <t>IX</t>
  </si>
  <si>
    <t>CONTINUA</t>
  </si>
  <si>
    <t>DISCONTINUA</t>
  </si>
  <si>
    <t>NULA</t>
  </si>
  <si>
    <t>GRADO DE DIFICULTAD</t>
  </si>
  <si>
    <t>ARGUMENTOS SUBJETIVOS</t>
  </si>
  <si>
    <t>(POR APRECIACIÓN)</t>
  </si>
  <si>
    <t>V</t>
  </si>
  <si>
    <t>VI</t>
  </si>
  <si>
    <t>FÓRMULAS:</t>
  </si>
  <si>
    <t>No.</t>
  </si>
  <si>
    <t>PUNTOS</t>
  </si>
  <si>
    <t>CÁLCULOS</t>
  </si>
  <si>
    <t>CORR</t>
  </si>
  <si>
    <t>A)</t>
  </si>
  <si>
    <t>DISTANCIA</t>
  </si>
  <si>
    <t>Y1</t>
  </si>
  <si>
    <t>FACTOR DE AJUSTE POR GRADO DE DIFICULTAD</t>
  </si>
  <si>
    <t>0-15 KM</t>
  </si>
  <si>
    <t>16-30 KM</t>
  </si>
  <si>
    <t>MAYOR A 30 KM</t>
  </si>
  <si>
    <t>D</t>
  </si>
  <si>
    <t>% DE DESFASAMIENTO RESPECTO AL PROGRAMA ORIGINAL (ATRASO)</t>
  </si>
  <si>
    <t>B)</t>
  </si>
  <si>
    <t>ACCESO</t>
  </si>
  <si>
    <t>BUENO</t>
  </si>
  <si>
    <t>Y2</t>
  </si>
  <si>
    <t>MALO</t>
  </si>
  <si>
    <t>C)</t>
  </si>
  <si>
    <t>TRÁNSITO VEHICULAR O PEATONAL</t>
  </si>
  <si>
    <t>NULO</t>
  </si>
  <si>
    <t>P</t>
  </si>
  <si>
    <t>(PUNTOS)</t>
  </si>
  <si>
    <t>MEDIO</t>
  </si>
  <si>
    <t>ALTO</t>
  </si>
  <si>
    <t>D)</t>
  </si>
  <si>
    <t>IMPREVISTOS</t>
  </si>
  <si>
    <t>SIN EFECTO</t>
  </si>
  <si>
    <t>CON EFECTO</t>
  </si>
  <si>
    <t>EXTRAORDINARIOS</t>
  </si>
  <si>
    <t>SUMA [FAGD = Y1]:</t>
  </si>
  <si>
    <r>
      <t>GRÁFICA 1.</t>
    </r>
    <r>
      <rPr>
        <b/>
        <sz val="14"/>
        <rFont val="Arial"/>
        <family val="2"/>
      </rPr>
      <t xml:space="preserve">  PUNTOS CALCULADOS PARA CUMPLIMIENTO DE PROGRAMA CONSIDERANDO EL GRADO DE DIFICULTAD</t>
    </r>
  </si>
  <si>
    <t>F.I.A.(FECHA DE INICIO AUT):</t>
  </si>
  <si>
    <t>F.T.A. (FECHA DE TERM. AUT.):</t>
  </si>
  <si>
    <t>F.T.R. (FECHA DE TERM. REAL):</t>
  </si>
  <si>
    <t>(CALCULADOS DE ACUERDO A GRÁFICA 1)</t>
  </si>
  <si>
    <t>INMEDIATA</t>
  </si>
  <si>
    <t>TARDÍA</t>
  </si>
  <si>
    <t>D.N.    (DÍAS NAT) = (FTA - FIA)+1</t>
  </si>
  <si>
    <t>Atraso</t>
  </si>
  <si>
    <t>Otro</t>
  </si>
  <si>
    <t>&lt;30.0001</t>
  </si>
  <si>
    <t>&gt;-0.00001</t>
  </si>
  <si>
    <t>GRAFICA</t>
  </si>
  <si>
    <t>% DESF. = ((FTR - FIA) / DN)-1</t>
  </si>
  <si>
    <r>
      <t xml:space="preserve">PARA % DE DESFASAMIENTO      D </t>
    </r>
    <r>
      <rPr>
        <b/>
        <sz val="12"/>
        <rFont val="Symbol"/>
        <family val="1"/>
      </rPr>
      <t xml:space="preserve">³ </t>
    </r>
    <r>
      <rPr>
        <b/>
        <sz val="12"/>
        <rFont val="Arial"/>
        <family val="2"/>
      </rPr>
      <t>30% :</t>
    </r>
  </si>
  <si>
    <t>SEGURIDAD Y LIMPIEZA EN OBRA</t>
  </si>
  <si>
    <t>ERRORES EN ESTIMACIONES</t>
  </si>
  <si>
    <t>VII</t>
  </si>
  <si>
    <t>OBSERV. RESPONSAB. DEL CONTRATISTA</t>
  </si>
  <si>
    <t>TOTAL ESTIM. GENERADAS</t>
  </si>
  <si>
    <t>ESTIMACIONES CON  ERROR:</t>
  </si>
  <si>
    <t>% ERRORES:</t>
  </si>
  <si>
    <t>TIEMPO DE ENTREGA DE ESTIMACIONES (no incluye finiquito)</t>
  </si>
  <si>
    <t>TOTAL EJERCIDO: (CON I.V.A.)</t>
  </si>
  <si>
    <t>% DE ERRORES DE 0% A 25%</t>
  </si>
  <si>
    <t>% DE ERRORES DE 26% A 50%</t>
  </si>
  <si>
    <t>PRESENCIA, ATENCIÓN Y FÁCIL LOCALIZACIÓN</t>
  </si>
  <si>
    <t>ESTUDIOS DE CALIDAD</t>
  </si>
  <si>
    <t>I=100%</t>
  </si>
  <si>
    <r>
      <t>90%</t>
    </r>
    <r>
      <rPr>
        <b/>
        <u val="single"/>
        <sz val="11"/>
        <rFont val="Arial"/>
        <family val="2"/>
      </rPr>
      <t>&lt;</t>
    </r>
    <r>
      <rPr>
        <b/>
        <sz val="11"/>
        <rFont val="Arial"/>
        <family val="2"/>
      </rPr>
      <t>I&lt;100%</t>
    </r>
  </si>
  <si>
    <t>I&lt;90%</t>
  </si>
  <si>
    <t>SOLICITADO A DESTIEMPO O CON ERRORES</t>
  </si>
  <si>
    <t>NUM. CONTRATO:</t>
  </si>
  <si>
    <t>RESUMEN</t>
  </si>
  <si>
    <t xml:space="preserve">EVALUACIÓN FINAL:     </t>
  </si>
  <si>
    <t>TIEMPO DE RESPUESTA A INDICACIONES Y 
SOLUCIÓN A PROBLEMAS</t>
  </si>
  <si>
    <t>% DE ERRORES  DE 51%  A 100%</t>
  </si>
  <si>
    <t>NOMBRE DEL CONTRATISTA:</t>
  </si>
  <si>
    <t>DIRECCIÓN GENERAL DE OBRA PÚBLICA</t>
  </si>
  <si>
    <t>Código:</t>
  </si>
  <si>
    <t>Versión:</t>
  </si>
  <si>
    <t>Fecha:</t>
  </si>
  <si>
    <t>EVALUACIÓN AL CONTRATISTA</t>
  </si>
  <si>
    <t>EXCLUSIVO DGOP (FAVOR DE NO LLENAR EL SIGUIENTE APARTADO)</t>
  </si>
  <si>
    <t>X</t>
  </si>
  <si>
    <t>FO-DGOP/DSU-23</t>
  </si>
  <si>
    <r>
      <t>PUNTOS OBTENIDOS</t>
    </r>
    <r>
      <rPr>
        <b/>
        <sz val="11"/>
        <color indexed="10"/>
        <rFont val="Arial"/>
        <family val="2"/>
      </rPr>
      <t xml:space="preserve"> (No modificar)</t>
    </r>
  </si>
  <si>
    <t>SUPERVISOR EXTERNO: (Nombre completo y firma)</t>
  </si>
  <si>
    <t>REPRESENTANTE LEGAL: (Nombre completo)</t>
  </si>
  <si>
    <r>
      <t xml:space="preserve">ENTREGA DE FINIQUITO (a partir de la </t>
    </r>
    <r>
      <rPr>
        <b/>
        <u val="single"/>
        <sz val="11"/>
        <rFont val="Arial"/>
        <family val="2"/>
      </rPr>
      <t>entrega física</t>
    </r>
    <r>
      <rPr>
        <b/>
        <sz val="11"/>
        <rFont val="Arial"/>
        <family val="2"/>
      </rPr>
      <t xml:space="preserve"> de la obra) IMPUTABLE AL CONTRATISTA</t>
    </r>
  </si>
  <si>
    <t>MENOR O IGUAL A 20 DIAS HÁBILES (ESTATAL) O 60 DÍAS NATURALES (FEDERAL)</t>
  </si>
  <si>
    <t>MENOR O IGUAL  A 10 DÍAS HÁBILES (ESTATAL) MENOR O IGUAL A 15 DÍAS NATURALES  (FEDERAL)</t>
  </si>
  <si>
    <t>FO-DGOP/DSU-25  "CUMPLIMIENTO DE INTENSIDADES Y RESULTADOS DE LABORATORIO"</t>
  </si>
  <si>
    <t>TRÁMITE DE PUFC Y/O CONVENIOS MODIFICATORIOAS AL CONTRATO</t>
  </si>
  <si>
    <t>REVISIONES DE ÓRGANOS DE CONTROL</t>
  </si>
  <si>
    <t>(FO-DGOP/DSU-28 REVISIÓN SEMANAL DE 
SEGURIDAD E HIGIENE, ORDEN Y LIMPIEZA)</t>
  </si>
  <si>
    <t>ACUSE DE RECIBO POR PARTE DEL SUPERVISOR INTERNO OBRA PÚBLICA: (Nombre completo,  firma Y fecha)</t>
  </si>
  <si>
    <t xml:space="preserve">TOTAL ARGUMENTOS OBJETIVOS :    </t>
  </si>
  <si>
    <t xml:space="preserve">TOTAL ARGUMENTOS SUBJETIVOS:   </t>
  </si>
  <si>
    <t xml:space="preserve">SUBTOTAL:   </t>
  </si>
  <si>
    <t>MAYOR  A 10 DÍAS HÁBILES (ESTATAL) O MAYOR 15 DÍAS NATURALES  (FEDERAL)</t>
  </si>
  <si>
    <t>DE 21 - 25 DIAS HÁBILES (ESTATAL) O 61 - 75 DÍAS NATURALES (FEDERAL)</t>
  </si>
  <si>
    <t>MAYOR A 25 DIAS HÁBILES (ESTATAL) O MAYOR 75 DÍAS NATURALES (FEDERAL)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</si>
</sst>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d\ &quot;de&quot;\ mmmm\ &quot;de&quot;\ yyyy"/>
  </numFmts>
  <fonts count="83">
    <font>
      <sz val="11"/>
      <name val="Times New Roman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u val="double"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1"/>
      <color indexed="52"/>
      <name val="Times New Roman"/>
      <family val="1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name val="Symbol"/>
      <family val="1"/>
    </font>
    <font>
      <b/>
      <u val="single"/>
      <sz val="11"/>
      <name val="Arial"/>
      <family val="2"/>
    </font>
    <font>
      <sz val="10"/>
      <color indexed="5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0"/>
    </font>
    <font>
      <b/>
      <sz val="14.75"/>
      <color indexed="8"/>
      <name val="Arial"/>
      <family val="0"/>
    </font>
    <font>
      <b/>
      <sz val="16"/>
      <color indexed="10"/>
      <name val="Arial"/>
      <family val="0"/>
    </font>
    <font>
      <b/>
      <sz val="16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double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double"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/>
      <top style="thin"/>
      <bottom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3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4" fontId="11" fillId="0" borderId="0" xfId="47" applyNumberFormat="1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" fontId="12" fillId="0" borderId="0" xfId="47" applyNumberFormat="1" applyFont="1" applyAlignment="1">
      <alignment horizontal="center" vertical="center"/>
    </xf>
    <xf numFmtId="164" fontId="11" fillId="0" borderId="0" xfId="47" applyFont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/>
    </xf>
    <xf numFmtId="4" fontId="11" fillId="0" borderId="15" xfId="47" applyNumberFormat="1" applyFont="1" applyBorder="1" applyAlignment="1">
      <alignment horizontal="center" vertical="center"/>
    </xf>
    <xf numFmtId="4" fontId="11" fillId="0" borderId="17" xfId="47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 quotePrefix="1">
      <alignment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5" fillId="0" borderId="0" xfId="0" applyNumberFormat="1" applyFont="1" applyFill="1" applyAlignment="1">
      <alignment vertical="center"/>
    </xf>
    <xf numFmtId="0" fontId="8" fillId="0" borderId="3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10" fontId="5" fillId="0" borderId="0" xfId="0" applyNumberFormat="1" applyFont="1" applyAlignment="1">
      <alignment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4" fontId="20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0" fontId="9" fillId="33" borderId="0" xfId="53" applyNumberFormat="1" applyFont="1" applyFill="1" applyAlignment="1">
      <alignment/>
    </xf>
    <xf numFmtId="0" fontId="10" fillId="33" borderId="25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9" fontId="10" fillId="33" borderId="26" xfId="53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1" fontId="10" fillId="33" borderId="0" xfId="0" applyNumberFormat="1" applyFont="1" applyFill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 quotePrefix="1">
      <alignment horizontal="center" vertical="center"/>
    </xf>
    <xf numFmtId="1" fontId="10" fillId="33" borderId="41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1" fontId="10" fillId="33" borderId="43" xfId="0" applyNumberFormat="1" applyFont="1" applyFill="1" applyBorder="1" applyAlignment="1" quotePrefix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1" fontId="10" fillId="33" borderId="40" xfId="0" applyNumberFormat="1" applyFont="1" applyFill="1" applyBorder="1" applyAlignment="1" quotePrefix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1" fontId="8" fillId="33" borderId="0" xfId="0" applyNumberFormat="1" applyFont="1" applyFill="1" applyAlignment="1">
      <alignment horizontal="right" vertical="center"/>
    </xf>
    <xf numFmtId="0" fontId="3" fillId="33" borderId="52" xfId="0" applyFont="1" applyFill="1" applyBorder="1" applyAlignment="1">
      <alignment horizontal="center" vertical="center"/>
    </xf>
    <xf numFmtId="1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1" fontId="3" fillId="33" borderId="53" xfId="0" applyNumberFormat="1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vertical="center"/>
    </xf>
    <xf numFmtId="0" fontId="10" fillId="33" borderId="6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 quotePrefix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1" fontId="9" fillId="33" borderId="0" xfId="0" applyNumberFormat="1" applyFont="1" applyFill="1" applyAlignment="1">
      <alignment horizontal="center"/>
    </xf>
    <xf numFmtId="0" fontId="9" fillId="33" borderId="43" xfId="0" applyFont="1" applyFill="1" applyBorder="1" applyAlignment="1">
      <alignment vertical="center"/>
    </xf>
    <xf numFmtId="0" fontId="75" fillId="34" borderId="61" xfId="0" applyFont="1" applyFill="1" applyBorder="1" applyAlignment="1">
      <alignment horizontal="center" vertical="center"/>
    </xf>
    <xf numFmtId="0" fontId="76" fillId="34" borderId="61" xfId="0" applyFont="1" applyFill="1" applyBorder="1" applyAlignment="1">
      <alignment horizontal="center" vertical="center"/>
    </xf>
    <xf numFmtId="1" fontId="75" fillId="34" borderId="61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4" fontId="77" fillId="33" borderId="0" xfId="47" applyNumberFormat="1" applyFont="1" applyFill="1" applyAlignment="1">
      <alignment horizontal="center"/>
    </xf>
    <xf numFmtId="2" fontId="77" fillId="33" borderId="0" xfId="0" applyNumberFormat="1" applyFont="1" applyFill="1" applyAlignment="1">
      <alignment/>
    </xf>
    <xf numFmtId="0" fontId="10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 vertical="center"/>
    </xf>
    <xf numFmtId="0" fontId="20" fillId="33" borderId="63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/>
    </xf>
    <xf numFmtId="0" fontId="20" fillId="33" borderId="66" xfId="0" applyFont="1" applyFill="1" applyBorder="1" applyAlignment="1">
      <alignment horizontal="center" vertical="center"/>
    </xf>
    <xf numFmtId="0" fontId="20" fillId="33" borderId="67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14" fontId="78" fillId="0" borderId="4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left" vertical="top"/>
    </xf>
    <xf numFmtId="0" fontId="7" fillId="33" borderId="22" xfId="0" applyFont="1" applyFill="1" applyBorder="1" applyAlignment="1">
      <alignment horizontal="left" vertical="top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166" fontId="15" fillId="33" borderId="25" xfId="0" applyNumberFormat="1" applyFont="1" applyFill="1" applyBorder="1" applyAlignment="1">
      <alignment horizontal="center" vertical="center"/>
    </xf>
    <xf numFmtId="166" fontId="15" fillId="33" borderId="26" xfId="0" applyNumberFormat="1" applyFont="1" applyFill="1" applyBorder="1" applyAlignment="1">
      <alignment horizontal="center" vertical="center"/>
    </xf>
    <xf numFmtId="166" fontId="15" fillId="33" borderId="27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top"/>
    </xf>
    <xf numFmtId="0" fontId="15" fillId="33" borderId="23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vertical="top"/>
    </xf>
    <xf numFmtId="0" fontId="7" fillId="33" borderId="22" xfId="0" applyFont="1" applyFill="1" applyBorder="1" applyAlignment="1">
      <alignment vertical="top"/>
    </xf>
    <xf numFmtId="1" fontId="8" fillId="33" borderId="26" xfId="0" applyNumberFormat="1" applyFont="1" applyFill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25" fillId="33" borderId="24" xfId="0" applyFont="1" applyFill="1" applyBorder="1" applyAlignment="1">
      <alignment horizontal="center" wrapText="1"/>
    </xf>
    <xf numFmtId="0" fontId="25" fillId="33" borderId="25" xfId="0" applyFont="1" applyFill="1" applyBorder="1" applyAlignment="1">
      <alignment horizontal="center" wrapText="1"/>
    </xf>
    <xf numFmtId="0" fontId="25" fillId="33" borderId="26" xfId="0" applyFont="1" applyFill="1" applyBorder="1" applyAlignment="1">
      <alignment horizontal="center" wrapText="1"/>
    </xf>
    <xf numFmtId="0" fontId="25" fillId="33" borderId="27" xfId="0" applyFont="1" applyFill="1" applyBorder="1" applyAlignment="1">
      <alignment horizontal="center" wrapText="1"/>
    </xf>
    <xf numFmtId="2" fontId="8" fillId="33" borderId="0" xfId="47" applyNumberFormat="1" applyFont="1" applyFill="1" applyBorder="1" applyAlignment="1">
      <alignment horizontal="center" vertical="center"/>
    </xf>
    <xf numFmtId="2" fontId="8" fillId="33" borderId="24" xfId="47" applyNumberFormat="1" applyFont="1" applyFill="1" applyBorder="1" applyAlignment="1">
      <alignment horizontal="center" vertical="center"/>
    </xf>
    <xf numFmtId="0" fontId="75" fillId="34" borderId="72" xfId="0" applyFont="1" applyFill="1" applyBorder="1" applyAlignment="1">
      <alignment horizontal="center" vertical="center"/>
    </xf>
    <xf numFmtId="0" fontId="75" fillId="34" borderId="73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/>
    </xf>
    <xf numFmtId="0" fontId="75" fillId="34" borderId="22" xfId="0" applyFont="1" applyFill="1" applyBorder="1" applyAlignment="1">
      <alignment horizontal="center" vertical="center"/>
    </xf>
    <xf numFmtId="0" fontId="75" fillId="34" borderId="74" xfId="0" applyFont="1" applyFill="1" applyBorder="1" applyAlignment="1">
      <alignment horizontal="center" vertical="center"/>
    </xf>
    <xf numFmtId="0" fontId="75" fillId="34" borderId="75" xfId="0" applyFont="1" applyFill="1" applyBorder="1" applyAlignment="1">
      <alignment horizontal="center" vertical="center"/>
    </xf>
    <xf numFmtId="0" fontId="75" fillId="34" borderId="21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75" fillId="34" borderId="27" xfId="0" applyFont="1" applyFill="1" applyBorder="1" applyAlignment="1">
      <alignment horizontal="center" vertical="center"/>
    </xf>
    <xf numFmtId="0" fontId="75" fillId="34" borderId="26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center" vertical="center"/>
    </xf>
    <xf numFmtId="0" fontId="10" fillId="33" borderId="79" xfId="0" applyFont="1" applyFill="1" applyBorder="1" applyAlignment="1">
      <alignment horizontal="left" vertical="center"/>
    </xf>
    <xf numFmtId="0" fontId="10" fillId="33" borderId="60" xfId="0" applyFont="1" applyFill="1" applyBorder="1" applyAlignment="1">
      <alignment horizontal="left" vertical="center"/>
    </xf>
    <xf numFmtId="0" fontId="10" fillId="33" borderId="7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10" fillId="33" borderId="79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2" fontId="79" fillId="0" borderId="79" xfId="0" applyNumberFormat="1" applyFont="1" applyFill="1" applyBorder="1" applyAlignment="1">
      <alignment horizontal="center" vertical="center" wrapText="1"/>
    </xf>
    <xf numFmtId="2" fontId="79" fillId="0" borderId="60" xfId="0" applyNumberFormat="1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79" fillId="0" borderId="70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2" fontId="10" fillId="33" borderId="79" xfId="0" applyNumberFormat="1" applyFont="1" applyFill="1" applyBorder="1" applyAlignment="1">
      <alignment horizontal="center" vertical="center"/>
    </xf>
    <xf numFmtId="2" fontId="10" fillId="33" borderId="60" xfId="0" applyNumberFormat="1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2" fontId="10" fillId="33" borderId="70" xfId="0" applyNumberFormat="1" applyFont="1" applyFill="1" applyBorder="1" applyAlignment="1">
      <alignment horizontal="center" vertical="center"/>
    </xf>
    <xf numFmtId="2" fontId="10" fillId="33" borderId="71" xfId="0" applyNumberFormat="1" applyFont="1" applyFill="1" applyBorder="1" applyAlignment="1">
      <alignment horizontal="center" vertical="center"/>
    </xf>
    <xf numFmtId="2" fontId="10" fillId="33" borderId="58" xfId="0" applyNumberFormat="1" applyFont="1" applyFill="1" applyBorder="1" applyAlignment="1">
      <alignment horizontal="center" vertical="center"/>
    </xf>
    <xf numFmtId="0" fontId="80" fillId="34" borderId="74" xfId="0" applyFont="1" applyFill="1" applyBorder="1" applyAlignment="1">
      <alignment horizontal="center" vertical="center" wrapText="1"/>
    </xf>
    <xf numFmtId="0" fontId="80" fillId="34" borderId="85" xfId="0" applyFont="1" applyFill="1" applyBorder="1" applyAlignment="1">
      <alignment horizontal="center" vertical="center" wrapText="1"/>
    </xf>
    <xf numFmtId="0" fontId="80" fillId="34" borderId="75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81" fillId="33" borderId="45" xfId="0" applyFont="1" applyFill="1" applyBorder="1" applyAlignment="1">
      <alignment horizontal="center" vertical="center"/>
    </xf>
    <xf numFmtId="0" fontId="81" fillId="33" borderId="83" xfId="0" applyFont="1" applyFill="1" applyBorder="1" applyAlignment="1">
      <alignment horizontal="center" vertical="center"/>
    </xf>
    <xf numFmtId="0" fontId="81" fillId="33" borderId="8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8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9" fontId="10" fillId="33" borderId="79" xfId="0" applyNumberFormat="1" applyFont="1" applyFill="1" applyBorder="1" applyAlignment="1">
      <alignment horizontal="center" vertical="center"/>
    </xf>
    <xf numFmtId="9" fontId="10" fillId="33" borderId="51" xfId="0" applyNumberFormat="1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9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 vertical="center"/>
    </xf>
    <xf numFmtId="2" fontId="16" fillId="0" borderId="43" xfId="0" applyNumberFormat="1" applyFont="1" applyFill="1" applyBorder="1" applyAlignment="1">
      <alignment horizontal="center" vertical="center"/>
    </xf>
    <xf numFmtId="2" fontId="16" fillId="0" borderId="92" xfId="0" applyNumberFormat="1" applyFont="1" applyFill="1" applyBorder="1" applyAlignment="1">
      <alignment horizontal="center" vertical="center"/>
    </xf>
    <xf numFmtId="2" fontId="16" fillId="0" borderId="93" xfId="0" applyNumberFormat="1" applyFont="1" applyFill="1" applyBorder="1" applyAlignment="1">
      <alignment horizontal="center" vertical="center"/>
    </xf>
    <xf numFmtId="2" fontId="16" fillId="0" borderId="94" xfId="0" applyNumberFormat="1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2" fontId="8" fillId="0" borderId="92" xfId="0" applyNumberFormat="1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right" vertical="center"/>
    </xf>
    <xf numFmtId="0" fontId="8" fillId="0" borderId="68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97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2" fontId="8" fillId="0" borderId="95" xfId="0" applyNumberFormat="1" applyFont="1" applyFill="1" applyBorder="1" applyAlignment="1">
      <alignment horizontal="center" vertical="center"/>
    </xf>
    <xf numFmtId="2" fontId="8" fillId="0" borderId="98" xfId="0" applyNumberFormat="1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6" fillId="0" borderId="10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justify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275"/>
          <c:w val="0.9215"/>
          <c:h val="0.86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'GRAFICA 1'!$AD$9:$BI$9</c:f>
              <c:numCache/>
            </c:numRef>
          </c:cat>
          <c:val>
            <c:numRef>
              <c:f>'GRAFICA 1'!$AD$8:$BI$8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'GRAFICA 1'!$AD$7:$BI$7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val>
            <c:numRef>
              <c:f>'GRAFICA 1'!$AD$6:$BH$6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'GRAFICA 1'!$AD$5:$BH$5</c:f>
              <c:numCache/>
            </c:numRef>
          </c:val>
          <c:smooth val="0"/>
        </c:ser>
        <c:marker val="1"/>
        <c:axId val="26994184"/>
        <c:axId val="41621065"/>
      </c:lineChart>
      <c:catAx>
        <c:axId val="26994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% DE DESFASAMIENTO (D)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621065"/>
        <c:crossesAt val="0"/>
        <c:auto val="0"/>
        <c:lblOffset val="100"/>
        <c:tickLblSkip val="5"/>
        <c:noMultiLvlLbl val="0"/>
      </c:catAx>
      <c:valAx>
        <c:axId val="4162106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PUNTOS (P)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9941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57150</xdr:rowOff>
    </xdr:from>
    <xdr:to>
      <xdr:col>2</xdr:col>
      <xdr:colOff>628650</xdr:colOff>
      <xdr:row>3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485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352425</xdr:colOff>
      <xdr:row>20</xdr:row>
      <xdr:rowOff>161925</xdr:rowOff>
    </xdr:from>
    <xdr:ext cx="2800350" cy="533400"/>
    <xdr:sp>
      <xdr:nvSpPr>
        <xdr:cNvPr id="1" name="Text Box 7"/>
        <xdr:cNvSpPr txBox="1">
          <a:spLocks noChangeArrowheads="1"/>
        </xdr:cNvSpPr>
      </xdr:nvSpPr>
      <xdr:spPr>
        <a:xfrm>
          <a:off x="6800850" y="4505325"/>
          <a:ext cx="2800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(Y1 )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FACTOR DE AJUSTE POR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GRADO DE DIFICULTAD (FAGD)</a:t>
          </a:r>
        </a:p>
      </xdr:txBody>
    </xdr:sp>
    <xdr:clientData/>
  </xdr:oneCellAnchor>
  <xdr:oneCellAnchor>
    <xdr:from>
      <xdr:col>17</xdr:col>
      <xdr:colOff>257175</xdr:colOff>
      <xdr:row>8</xdr:row>
      <xdr:rowOff>104775</xdr:rowOff>
    </xdr:from>
    <xdr:ext cx="895350" cy="400050"/>
    <xdr:sp>
      <xdr:nvSpPr>
        <xdr:cNvPr id="2" name="Text Box 11"/>
        <xdr:cNvSpPr txBox="1">
          <a:spLocks noChangeArrowheads="1"/>
        </xdr:cNvSpPr>
      </xdr:nvSpPr>
      <xdr:spPr>
        <a:xfrm>
          <a:off x="8162925" y="2162175"/>
          <a:ext cx="895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40-Y1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= 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Y2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30          D</a:t>
          </a:r>
        </a:p>
      </xdr:txBody>
    </xdr:sp>
    <xdr:clientData/>
  </xdr:oneCellAnchor>
  <xdr:oneCellAnchor>
    <xdr:from>
      <xdr:col>20</xdr:col>
      <xdr:colOff>295275</xdr:colOff>
      <xdr:row>8</xdr:row>
      <xdr:rowOff>104775</xdr:rowOff>
    </xdr:from>
    <xdr:ext cx="1238250" cy="400050"/>
    <xdr:sp>
      <xdr:nvSpPr>
        <xdr:cNvPr id="3" name="Text Box 12"/>
        <xdr:cNvSpPr txBox="1">
          <a:spLocks noChangeArrowheads="1"/>
        </xdr:cNvSpPr>
      </xdr:nvSpPr>
      <xdr:spPr>
        <a:xfrm>
          <a:off x="9658350" y="2162175"/>
          <a:ext cx="1238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Y2  = 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 (40 - Y1)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30</a:t>
          </a:r>
        </a:p>
      </xdr:txBody>
    </xdr:sp>
    <xdr:clientData/>
  </xdr:oneCellAnchor>
  <xdr:oneCellAnchor>
    <xdr:from>
      <xdr:col>19</xdr:col>
      <xdr:colOff>257175</xdr:colOff>
      <xdr:row>11</xdr:row>
      <xdr:rowOff>66675</xdr:rowOff>
    </xdr:from>
    <xdr:ext cx="819150" cy="219075"/>
    <xdr:sp>
      <xdr:nvSpPr>
        <xdr:cNvPr id="4" name="Text Box 13"/>
        <xdr:cNvSpPr txBox="1">
          <a:spLocks noChangeArrowheads="1"/>
        </xdr:cNvSpPr>
      </xdr:nvSpPr>
      <xdr:spPr>
        <a:xfrm>
          <a:off x="9134475" y="2695575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 = 40 - Y2</a:t>
          </a:r>
        </a:p>
      </xdr:txBody>
    </xdr:sp>
    <xdr:clientData/>
  </xdr:oneCellAnchor>
  <xdr:oneCellAnchor>
    <xdr:from>
      <xdr:col>20</xdr:col>
      <xdr:colOff>85725</xdr:colOff>
      <xdr:row>8</xdr:row>
      <xdr:rowOff>180975</xdr:rowOff>
    </xdr:from>
    <xdr:ext cx="95250" cy="219075"/>
    <xdr:sp>
      <xdr:nvSpPr>
        <xdr:cNvPr id="5" name="Text Box 14"/>
        <xdr:cNvSpPr txBox="1">
          <a:spLocks noChangeArrowheads="1"/>
        </xdr:cNvSpPr>
      </xdr:nvSpPr>
      <xdr:spPr>
        <a:xfrm>
          <a:off x="9448800" y="2238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;</a:t>
          </a:r>
        </a:p>
      </xdr:txBody>
    </xdr:sp>
    <xdr:clientData/>
  </xdr:oneCellAnchor>
  <xdr:oneCellAnchor>
    <xdr:from>
      <xdr:col>14</xdr:col>
      <xdr:colOff>38100</xdr:colOff>
      <xdr:row>36</xdr:row>
      <xdr:rowOff>85725</xdr:rowOff>
    </xdr:from>
    <xdr:ext cx="1238250" cy="400050"/>
    <xdr:sp>
      <xdr:nvSpPr>
        <xdr:cNvPr id="6" name="Text Box 15"/>
        <xdr:cNvSpPr txBox="1">
          <a:spLocks noChangeArrowheads="1"/>
        </xdr:cNvSpPr>
      </xdr:nvSpPr>
      <xdr:spPr>
        <a:xfrm>
          <a:off x="6486525" y="7448550"/>
          <a:ext cx="1238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Y2  = 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 (40 - Y1)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30</a:t>
          </a:r>
        </a:p>
      </xdr:txBody>
    </xdr:sp>
    <xdr:clientData/>
  </xdr:oneCellAnchor>
  <xdr:oneCellAnchor>
    <xdr:from>
      <xdr:col>14</xdr:col>
      <xdr:colOff>38100</xdr:colOff>
      <xdr:row>40</xdr:row>
      <xdr:rowOff>9525</xdr:rowOff>
    </xdr:from>
    <xdr:ext cx="809625" cy="219075"/>
    <xdr:sp>
      <xdr:nvSpPr>
        <xdr:cNvPr id="7" name="Text Box 16"/>
        <xdr:cNvSpPr txBox="1">
          <a:spLocks noChangeArrowheads="1"/>
        </xdr:cNvSpPr>
      </xdr:nvSpPr>
      <xdr:spPr>
        <a:xfrm>
          <a:off x="6486525" y="8172450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 = 40 - Y2</a:t>
          </a:r>
        </a:p>
      </xdr:txBody>
    </xdr:sp>
    <xdr:clientData/>
  </xdr:oneCellAnchor>
  <xdr:oneCellAnchor>
    <xdr:from>
      <xdr:col>19</xdr:col>
      <xdr:colOff>266700</xdr:colOff>
      <xdr:row>14</xdr:row>
      <xdr:rowOff>180975</xdr:rowOff>
    </xdr:from>
    <xdr:ext cx="504825" cy="219075"/>
    <xdr:sp>
      <xdr:nvSpPr>
        <xdr:cNvPr id="8" name="Text Box 17"/>
        <xdr:cNvSpPr txBox="1">
          <a:spLocks noChangeArrowheads="1"/>
        </xdr:cNvSpPr>
      </xdr:nvSpPr>
      <xdr:spPr>
        <a:xfrm>
          <a:off x="9144000" y="3381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 = Y1</a:t>
          </a:r>
        </a:p>
      </xdr:txBody>
    </xdr:sp>
    <xdr:clientData/>
  </xdr:oneCellAnchor>
  <xdr:twoCellAnchor>
    <xdr:from>
      <xdr:col>1</xdr:col>
      <xdr:colOff>238125</xdr:colOff>
      <xdr:row>4</xdr:row>
      <xdr:rowOff>47625</xdr:rowOff>
    </xdr:from>
    <xdr:to>
      <xdr:col>16</xdr:col>
      <xdr:colOff>9525</xdr:colOff>
      <xdr:row>27</xdr:row>
      <xdr:rowOff>85725</xdr:rowOff>
    </xdr:to>
    <xdr:graphicFrame>
      <xdr:nvGraphicFramePr>
        <xdr:cNvPr id="9" name="Gráfico 20"/>
        <xdr:cNvGraphicFramePr/>
      </xdr:nvGraphicFramePr>
      <xdr:xfrm>
        <a:off x="371475" y="1343025"/>
        <a:ext cx="70580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180975</xdr:colOff>
      <xdr:row>19</xdr:row>
      <xdr:rowOff>104775</xdr:rowOff>
    </xdr:from>
    <xdr:to>
      <xdr:col>16</xdr:col>
      <xdr:colOff>257175</xdr:colOff>
      <xdr:row>23</xdr:row>
      <xdr:rowOff>66675</xdr:rowOff>
    </xdr:to>
    <xdr:sp>
      <xdr:nvSpPr>
        <xdr:cNvPr id="10" name="AutoShape 21"/>
        <xdr:cNvSpPr>
          <a:spLocks/>
        </xdr:cNvSpPr>
      </xdr:nvSpPr>
      <xdr:spPr>
        <a:xfrm>
          <a:off x="7600950" y="425767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352425</xdr:colOff>
      <xdr:row>7</xdr:row>
      <xdr:rowOff>28575</xdr:rowOff>
    </xdr:from>
    <xdr:to>
      <xdr:col>14</xdr:col>
      <xdr:colOff>228600</xdr:colOff>
      <xdr:row>8</xdr:row>
      <xdr:rowOff>104775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6315075" y="1895475"/>
          <a:ext cx="3619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Y2</a:t>
          </a:r>
        </a:p>
      </xdr:txBody>
    </xdr:sp>
    <xdr:clientData/>
  </xdr:twoCellAnchor>
  <xdr:twoCellAnchor>
    <xdr:from>
      <xdr:col>3</xdr:col>
      <xdr:colOff>295275</xdr:colOff>
      <xdr:row>17</xdr:row>
      <xdr:rowOff>85725</xdr:rowOff>
    </xdr:from>
    <xdr:to>
      <xdr:col>4</xdr:col>
      <xdr:colOff>28575</xdr:colOff>
      <xdr:row>19</xdr:row>
      <xdr:rowOff>19050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1400175" y="3857625"/>
          <a:ext cx="219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0"/>
  <sheetViews>
    <sheetView tabSelected="1" zoomScale="85" zoomScaleNormal="85" zoomScaleSheetLayoutView="75" zoomScalePageLayoutView="0" workbookViewId="0" topLeftCell="A1">
      <selection activeCell="P13" sqref="P13"/>
    </sheetView>
  </sheetViews>
  <sheetFormatPr defaultColWidth="11.421875" defaultRowHeight="15"/>
  <cols>
    <col min="1" max="1" width="2.421875" style="83" customWidth="1"/>
    <col min="2" max="2" width="5.28125" style="83" customWidth="1"/>
    <col min="3" max="3" width="20.7109375" style="83" customWidth="1"/>
    <col min="4" max="4" width="19.00390625" style="83" customWidth="1"/>
    <col min="5" max="5" width="8.57421875" style="83" customWidth="1"/>
    <col min="6" max="6" width="18.8515625" style="86" customWidth="1"/>
    <col min="7" max="7" width="2.00390625" style="83" customWidth="1"/>
    <col min="8" max="8" width="6.00390625" style="83" customWidth="1"/>
    <col min="9" max="11" width="11.7109375" style="83" customWidth="1"/>
    <col min="12" max="12" width="7.7109375" style="141" bestFit="1" customWidth="1"/>
    <col min="13" max="13" width="12.421875" style="83" customWidth="1"/>
    <col min="14" max="14" width="2.7109375" style="83" customWidth="1"/>
    <col min="15" max="15" width="10.00390625" style="83" bestFit="1" customWidth="1"/>
    <col min="16" max="17" width="6.7109375" style="83" customWidth="1"/>
    <col min="18" max="18" width="14.421875" style="83" bestFit="1" customWidth="1"/>
    <col min="19" max="16384" width="11.421875" style="83" customWidth="1"/>
  </cols>
  <sheetData>
    <row r="1" spans="1:253" s="81" customFormat="1" ht="4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80"/>
      <c r="R1" s="80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</row>
    <row r="2" spans="1:250" s="81" customFormat="1" ht="27" customHeight="1">
      <c r="A2" s="79"/>
      <c r="B2" s="155"/>
      <c r="C2" s="156"/>
      <c r="D2" s="161" t="s">
        <v>99</v>
      </c>
      <c r="E2" s="162"/>
      <c r="F2" s="162"/>
      <c r="G2" s="162"/>
      <c r="H2" s="162"/>
      <c r="I2" s="162"/>
      <c r="J2" s="163"/>
      <c r="K2" s="142" t="s">
        <v>100</v>
      </c>
      <c r="L2" s="167" t="s">
        <v>106</v>
      </c>
      <c r="M2" s="167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</row>
    <row r="3" spans="1:250" s="81" customFormat="1" ht="18.75" customHeight="1">
      <c r="A3" s="79"/>
      <c r="B3" s="157"/>
      <c r="C3" s="158"/>
      <c r="D3" s="164"/>
      <c r="E3" s="165"/>
      <c r="F3" s="165"/>
      <c r="G3" s="165"/>
      <c r="H3" s="165"/>
      <c r="I3" s="165"/>
      <c r="J3" s="166"/>
      <c r="K3" s="142" t="s">
        <v>101</v>
      </c>
      <c r="L3" s="167">
        <v>3</v>
      </c>
      <c r="M3" s="167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</row>
    <row r="4" spans="1:250" s="81" customFormat="1" ht="27" customHeight="1">
      <c r="A4" s="79"/>
      <c r="B4" s="159"/>
      <c r="C4" s="160"/>
      <c r="D4" s="168" t="s">
        <v>103</v>
      </c>
      <c r="E4" s="169"/>
      <c r="F4" s="169"/>
      <c r="G4" s="169"/>
      <c r="H4" s="169"/>
      <c r="I4" s="169"/>
      <c r="J4" s="170"/>
      <c r="K4" s="142" t="s">
        <v>102</v>
      </c>
      <c r="L4" s="171">
        <v>43510</v>
      </c>
      <c r="M4" s="171"/>
      <c r="O4" s="82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</row>
    <row r="5" spans="3:12" ht="9.75" customHeight="1" thickBot="1">
      <c r="C5" s="84"/>
      <c r="D5" s="84"/>
      <c r="F5" s="84"/>
      <c r="I5" s="85"/>
      <c r="L5" s="86"/>
    </row>
    <row r="6" spans="1:19" ht="15.75" customHeight="1" thickTop="1">
      <c r="A6" s="87"/>
      <c r="B6" s="172" t="s">
        <v>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  <c r="O6" s="146" t="s">
        <v>69</v>
      </c>
      <c r="P6" s="146" t="s">
        <v>70</v>
      </c>
      <c r="Q6" s="146" t="s">
        <v>70</v>
      </c>
      <c r="R6" s="146" t="s">
        <v>69</v>
      </c>
      <c r="S6" s="146" t="s">
        <v>69</v>
      </c>
    </row>
    <row r="7" spans="1:19" ht="33" customHeight="1" thickBot="1">
      <c r="A7" s="87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  <c r="O7" s="147">
        <f>SUM(E17)</f>
        <v>0</v>
      </c>
      <c r="P7" s="148"/>
      <c r="Q7" s="148"/>
      <c r="R7" s="146" t="s">
        <v>72</v>
      </c>
      <c r="S7" s="146" t="s">
        <v>71</v>
      </c>
    </row>
    <row r="8" spans="1:13" ht="27.75" customHeight="1" thickTop="1">
      <c r="A8" s="87"/>
      <c r="B8" s="172" t="s">
        <v>98</v>
      </c>
      <c r="C8" s="173"/>
      <c r="D8" s="174"/>
      <c r="E8" s="178" t="s">
        <v>62</v>
      </c>
      <c r="F8" s="179"/>
      <c r="G8" s="180"/>
      <c r="H8" s="181" t="s">
        <v>93</v>
      </c>
      <c r="I8" s="182"/>
      <c r="J8" s="182"/>
      <c r="K8" s="182"/>
      <c r="L8" s="182"/>
      <c r="M8" s="183"/>
    </row>
    <row r="9" spans="1:13" ht="21.75" customHeight="1" thickBot="1">
      <c r="A9" s="87"/>
      <c r="B9" s="184"/>
      <c r="C9" s="185"/>
      <c r="D9" s="186"/>
      <c r="E9" s="190"/>
      <c r="F9" s="191"/>
      <c r="G9" s="192"/>
      <c r="H9" s="193"/>
      <c r="I9" s="194"/>
      <c r="J9" s="194"/>
      <c r="K9" s="194"/>
      <c r="L9" s="194"/>
      <c r="M9" s="195"/>
    </row>
    <row r="10" spans="1:13" ht="24.75" customHeight="1" thickTop="1">
      <c r="A10" s="87"/>
      <c r="B10" s="184"/>
      <c r="C10" s="185"/>
      <c r="D10" s="186"/>
      <c r="E10" s="178" t="s">
        <v>63</v>
      </c>
      <c r="F10" s="179"/>
      <c r="G10" s="180"/>
      <c r="H10" s="193"/>
      <c r="I10" s="194"/>
      <c r="J10" s="194"/>
      <c r="K10" s="194"/>
      <c r="L10" s="194"/>
      <c r="M10" s="195"/>
    </row>
    <row r="11" spans="1:13" ht="20.25" customHeight="1" thickBot="1">
      <c r="A11" s="87"/>
      <c r="B11" s="187"/>
      <c r="C11" s="188"/>
      <c r="D11" s="189"/>
      <c r="E11" s="190"/>
      <c r="F11" s="191"/>
      <c r="G11" s="192"/>
      <c r="H11" s="196"/>
      <c r="I11" s="197"/>
      <c r="J11" s="197"/>
      <c r="K11" s="197"/>
      <c r="L11" s="197"/>
      <c r="M11" s="198"/>
    </row>
    <row r="12" spans="1:13" ht="31.5" customHeight="1" thickTop="1">
      <c r="A12" s="87"/>
      <c r="B12" s="199" t="s">
        <v>109</v>
      </c>
      <c r="C12" s="200"/>
      <c r="D12" s="201"/>
      <c r="E12" s="179" t="s">
        <v>64</v>
      </c>
      <c r="F12" s="179"/>
      <c r="G12" s="180"/>
      <c r="H12" s="202" t="s">
        <v>84</v>
      </c>
      <c r="I12" s="182"/>
      <c r="J12" s="182"/>
      <c r="K12" s="182"/>
      <c r="L12" s="182"/>
      <c r="M12" s="183"/>
    </row>
    <row r="13" spans="1:13" ht="26.25" customHeight="1" thickBot="1">
      <c r="A13" s="87"/>
      <c r="B13" s="322"/>
      <c r="C13" s="323"/>
      <c r="D13" s="324"/>
      <c r="E13" s="191"/>
      <c r="F13" s="191"/>
      <c r="G13" s="192"/>
      <c r="H13" s="203"/>
      <c r="I13" s="204"/>
      <c r="J13" s="204"/>
      <c r="K13" s="204"/>
      <c r="L13" s="204"/>
      <c r="M13" s="205"/>
    </row>
    <row r="14" spans="1:13" ht="29.25" customHeight="1" thickTop="1">
      <c r="A14" s="87"/>
      <c r="B14" s="206" t="s">
        <v>117</v>
      </c>
      <c r="C14" s="207"/>
      <c r="D14" s="208"/>
      <c r="E14" s="179" t="s">
        <v>68</v>
      </c>
      <c r="F14" s="179"/>
      <c r="G14" s="180"/>
      <c r="H14" s="202" t="s">
        <v>108</v>
      </c>
      <c r="I14" s="212"/>
      <c r="J14" s="212"/>
      <c r="K14" s="212"/>
      <c r="L14" s="212"/>
      <c r="M14" s="213"/>
    </row>
    <row r="15" spans="1:13" ht="30.75" customHeight="1" thickBot="1">
      <c r="A15" s="87"/>
      <c r="B15" s="209"/>
      <c r="C15" s="210"/>
      <c r="D15" s="211"/>
      <c r="E15" s="214">
        <f>(E11-E9)+1</f>
        <v>1</v>
      </c>
      <c r="F15" s="214"/>
      <c r="G15" s="215"/>
      <c r="H15" s="216"/>
      <c r="I15" s="217"/>
      <c r="J15" s="217"/>
      <c r="K15" s="217"/>
      <c r="L15" s="217"/>
      <c r="M15" s="218"/>
    </row>
    <row r="16" spans="1:13" ht="30.75" customHeight="1" thickTop="1">
      <c r="A16" s="87"/>
      <c r="B16" s="222"/>
      <c r="C16" s="223"/>
      <c r="D16" s="224"/>
      <c r="E16" s="179" t="s">
        <v>74</v>
      </c>
      <c r="F16" s="179"/>
      <c r="G16" s="180"/>
      <c r="H16" s="216"/>
      <c r="I16" s="217"/>
      <c r="J16" s="217"/>
      <c r="K16" s="217"/>
      <c r="L16" s="217"/>
      <c r="M16" s="218"/>
    </row>
    <row r="17" spans="1:19" ht="30" customHeight="1" thickBot="1">
      <c r="A17" s="87"/>
      <c r="B17" s="225"/>
      <c r="C17" s="226"/>
      <c r="D17" s="227"/>
      <c r="E17" s="228">
        <f>SUM(((E13-E9+1)/E15-1)*100)</f>
        <v>0</v>
      </c>
      <c r="F17" s="228"/>
      <c r="G17" s="229"/>
      <c r="H17" s="216"/>
      <c r="I17" s="217"/>
      <c r="J17" s="217"/>
      <c r="K17" s="217"/>
      <c r="L17" s="217"/>
      <c r="M17" s="218"/>
      <c r="S17" s="88"/>
    </row>
    <row r="18" spans="1:13" ht="5.25" customHeight="1" thickBot="1" thickTop="1">
      <c r="A18" s="87"/>
      <c r="B18" s="89"/>
      <c r="C18" s="90"/>
      <c r="D18" s="90"/>
      <c r="E18" s="91"/>
      <c r="F18" s="92"/>
      <c r="G18" s="91"/>
      <c r="H18" s="219"/>
      <c r="I18" s="220"/>
      <c r="J18" s="220"/>
      <c r="K18" s="220"/>
      <c r="L18" s="220"/>
      <c r="M18" s="221"/>
    </row>
    <row r="19" spans="1:13" ht="6.75" customHeight="1" thickBot="1" thickTop="1">
      <c r="A19" s="87"/>
      <c r="B19" s="93"/>
      <c r="C19" s="93"/>
      <c r="D19" s="93"/>
      <c r="E19" s="93"/>
      <c r="F19" s="94"/>
      <c r="G19" s="93"/>
      <c r="H19" s="93"/>
      <c r="I19" s="93"/>
      <c r="J19" s="93"/>
      <c r="K19" s="93"/>
      <c r="L19" s="95"/>
      <c r="M19" s="93"/>
    </row>
    <row r="20" spans="1:13" s="81" customFormat="1" ht="16.5" thickBot="1" thickTop="1">
      <c r="A20" s="93"/>
      <c r="B20" s="230" t="s">
        <v>1</v>
      </c>
      <c r="C20" s="232" t="s">
        <v>2</v>
      </c>
      <c r="D20" s="233"/>
      <c r="E20" s="234" t="s">
        <v>31</v>
      </c>
      <c r="F20" s="235"/>
      <c r="G20" s="96"/>
      <c r="H20" s="230" t="s">
        <v>1</v>
      </c>
      <c r="I20" s="232" t="s">
        <v>25</v>
      </c>
      <c r="J20" s="236"/>
      <c r="K20" s="233"/>
      <c r="L20" s="234" t="s">
        <v>31</v>
      </c>
      <c r="M20" s="235"/>
    </row>
    <row r="21" spans="1:13" s="81" customFormat="1" ht="16.5" thickBot="1" thickTop="1">
      <c r="A21" s="93"/>
      <c r="B21" s="231"/>
      <c r="C21" s="237" t="s">
        <v>3</v>
      </c>
      <c r="D21" s="238"/>
      <c r="E21" s="143" t="s">
        <v>4</v>
      </c>
      <c r="F21" s="144" t="s">
        <v>5</v>
      </c>
      <c r="G21" s="97"/>
      <c r="H21" s="231"/>
      <c r="I21" s="237" t="s">
        <v>26</v>
      </c>
      <c r="J21" s="239"/>
      <c r="K21" s="238"/>
      <c r="L21" s="145" t="s">
        <v>4</v>
      </c>
      <c r="M21" s="144" t="s">
        <v>5</v>
      </c>
    </row>
    <row r="22" spans="1:13" s="81" customFormat="1" ht="6" customHeight="1" thickBot="1" thickTop="1">
      <c r="A22" s="93"/>
      <c r="B22" s="93"/>
      <c r="C22" s="93"/>
      <c r="D22" s="93"/>
      <c r="E22" s="93"/>
      <c r="F22" s="94"/>
      <c r="G22" s="93"/>
      <c r="H22" s="93"/>
      <c r="I22" s="93"/>
      <c r="J22" s="93"/>
      <c r="K22" s="93"/>
      <c r="L22" s="95"/>
      <c r="M22" s="93"/>
    </row>
    <row r="23" spans="1:13" s="81" customFormat="1" ht="15.75" thickTop="1">
      <c r="A23" s="93"/>
      <c r="B23" s="240" t="s">
        <v>6</v>
      </c>
      <c r="C23" s="242" t="s">
        <v>7</v>
      </c>
      <c r="D23" s="243"/>
      <c r="E23" s="243"/>
      <c r="F23" s="244"/>
      <c r="G23" s="93"/>
      <c r="H23" s="240" t="s">
        <v>78</v>
      </c>
      <c r="I23" s="242" t="s">
        <v>11</v>
      </c>
      <c r="J23" s="243"/>
      <c r="K23" s="243"/>
      <c r="L23" s="243"/>
      <c r="M23" s="244"/>
    </row>
    <row r="24" spans="1:13" s="81" customFormat="1" ht="15">
      <c r="A24" s="93"/>
      <c r="B24" s="241"/>
      <c r="C24" s="245" t="s">
        <v>65</v>
      </c>
      <c r="D24" s="246"/>
      <c r="E24" s="246"/>
      <c r="F24" s="247"/>
      <c r="G24" s="93"/>
      <c r="H24" s="241"/>
      <c r="I24" s="245"/>
      <c r="J24" s="246"/>
      <c r="K24" s="246"/>
      <c r="L24" s="246"/>
      <c r="M24" s="247"/>
    </row>
    <row r="25" spans="1:13" s="81" customFormat="1" ht="19.5" customHeight="1" thickBot="1">
      <c r="A25" s="93"/>
      <c r="B25" s="98" t="s">
        <v>8</v>
      </c>
      <c r="C25" s="248" t="s">
        <v>107</v>
      </c>
      <c r="D25" s="249"/>
      <c r="E25" s="99">
        <v>40</v>
      </c>
      <c r="F25" s="100">
        <f>'GRAFICA 1'!S40</f>
        <v>40</v>
      </c>
      <c r="G25" s="93"/>
      <c r="H25" s="101" t="s">
        <v>8</v>
      </c>
      <c r="I25" s="250" t="s">
        <v>12</v>
      </c>
      <c r="J25" s="251"/>
      <c r="K25" s="252"/>
      <c r="L25" s="102">
        <v>5</v>
      </c>
      <c r="M25" s="103"/>
    </row>
    <row r="26" spans="1:13" s="81" customFormat="1" ht="19.5" customHeight="1" thickBot="1" thickTop="1">
      <c r="A26" s="93"/>
      <c r="B26" s="93"/>
      <c r="C26" s="93"/>
      <c r="D26" s="93"/>
      <c r="E26" s="93"/>
      <c r="F26" s="94"/>
      <c r="G26" s="93"/>
      <c r="H26" s="101" t="s">
        <v>9</v>
      </c>
      <c r="I26" s="250" t="s">
        <v>13</v>
      </c>
      <c r="J26" s="251"/>
      <c r="K26" s="252"/>
      <c r="L26" s="102">
        <v>3</v>
      </c>
      <c r="M26" s="103"/>
    </row>
    <row r="27" spans="1:13" s="81" customFormat="1" ht="19.5" customHeight="1" thickBot="1" thickTop="1">
      <c r="A27" s="93"/>
      <c r="B27" s="104" t="s">
        <v>16</v>
      </c>
      <c r="C27" s="253" t="s">
        <v>83</v>
      </c>
      <c r="D27" s="254"/>
      <c r="E27" s="254"/>
      <c r="F27" s="255"/>
      <c r="G27" s="93"/>
      <c r="H27" s="98" t="s">
        <v>10</v>
      </c>
      <c r="I27" s="256" t="s">
        <v>14</v>
      </c>
      <c r="J27" s="257"/>
      <c r="K27" s="258"/>
      <c r="L27" s="105" t="s">
        <v>15</v>
      </c>
      <c r="M27" s="106"/>
    </row>
    <row r="28" spans="1:13" s="81" customFormat="1" ht="34.5" customHeight="1" thickBot="1" thickTop="1">
      <c r="A28" s="93"/>
      <c r="B28" s="101" t="s">
        <v>8</v>
      </c>
      <c r="C28" s="259" t="s">
        <v>112</v>
      </c>
      <c r="D28" s="260"/>
      <c r="E28" s="107">
        <v>5</v>
      </c>
      <c r="F28" s="103"/>
      <c r="G28" s="93"/>
      <c r="H28" s="93"/>
      <c r="I28" s="93"/>
      <c r="J28" s="93"/>
      <c r="K28" s="93"/>
      <c r="L28" s="95"/>
      <c r="M28" s="93"/>
    </row>
    <row r="29" spans="1:13" s="81" customFormat="1" ht="23.25" customHeight="1" thickBot="1" thickTop="1">
      <c r="A29" s="93"/>
      <c r="B29" s="98" t="s">
        <v>9</v>
      </c>
      <c r="C29" s="261" t="s">
        <v>121</v>
      </c>
      <c r="D29" s="262"/>
      <c r="E29" s="108">
        <v>0</v>
      </c>
      <c r="F29" s="106"/>
      <c r="G29" s="93"/>
      <c r="H29" s="240" t="s">
        <v>19</v>
      </c>
      <c r="I29" s="242" t="s">
        <v>76</v>
      </c>
      <c r="J29" s="243"/>
      <c r="K29" s="243"/>
      <c r="L29" s="243"/>
      <c r="M29" s="244"/>
    </row>
    <row r="30" spans="1:13" s="81" customFormat="1" ht="23.25" customHeight="1" thickBot="1" thickTop="1">
      <c r="A30" s="93"/>
      <c r="B30" s="93"/>
      <c r="C30" s="93"/>
      <c r="D30" s="93"/>
      <c r="E30" s="93"/>
      <c r="F30" s="94"/>
      <c r="G30" s="93"/>
      <c r="H30" s="241"/>
      <c r="I30" s="263" t="s">
        <v>116</v>
      </c>
      <c r="J30" s="264"/>
      <c r="K30" s="264"/>
      <c r="L30" s="264"/>
      <c r="M30" s="265"/>
    </row>
    <row r="31" spans="1:13" s="81" customFormat="1" ht="19.5" customHeight="1" thickTop="1">
      <c r="A31" s="93"/>
      <c r="B31" s="240" t="s">
        <v>17</v>
      </c>
      <c r="C31" s="266" t="s">
        <v>110</v>
      </c>
      <c r="D31" s="267"/>
      <c r="E31" s="268"/>
      <c r="F31" s="269"/>
      <c r="G31" s="93"/>
      <c r="H31" s="101" t="s">
        <v>8</v>
      </c>
      <c r="I31" s="250" t="s">
        <v>12</v>
      </c>
      <c r="J31" s="251"/>
      <c r="K31" s="252"/>
      <c r="L31" s="102">
        <v>8</v>
      </c>
      <c r="M31" s="103"/>
    </row>
    <row r="32" spans="1:13" s="81" customFormat="1" ht="19.5" customHeight="1">
      <c r="A32" s="93"/>
      <c r="B32" s="241"/>
      <c r="C32" s="270"/>
      <c r="D32" s="271"/>
      <c r="E32" s="271"/>
      <c r="F32" s="272"/>
      <c r="G32" s="93"/>
      <c r="H32" s="101" t="s">
        <v>9</v>
      </c>
      <c r="I32" s="250" t="s">
        <v>13</v>
      </c>
      <c r="J32" s="251"/>
      <c r="K32" s="252"/>
      <c r="L32" s="102">
        <v>2</v>
      </c>
      <c r="M32" s="103"/>
    </row>
    <row r="33" spans="1:13" s="81" customFormat="1" ht="34.5" customHeight="1" thickBot="1">
      <c r="A33" s="93"/>
      <c r="B33" s="101" t="s">
        <v>8</v>
      </c>
      <c r="C33" s="259" t="s">
        <v>111</v>
      </c>
      <c r="D33" s="260"/>
      <c r="E33" s="149">
        <v>15</v>
      </c>
      <c r="F33" s="150"/>
      <c r="G33" s="93"/>
      <c r="H33" s="98" t="s">
        <v>10</v>
      </c>
      <c r="I33" s="256" t="s">
        <v>14</v>
      </c>
      <c r="J33" s="257"/>
      <c r="K33" s="258"/>
      <c r="L33" s="105" t="s">
        <v>15</v>
      </c>
      <c r="M33" s="106"/>
    </row>
    <row r="34" spans="1:13" s="81" customFormat="1" ht="24" customHeight="1" thickBot="1" thickTop="1">
      <c r="A34" s="93"/>
      <c r="B34" s="109" t="s">
        <v>9</v>
      </c>
      <c r="C34" s="273" t="s">
        <v>122</v>
      </c>
      <c r="D34" s="274"/>
      <c r="E34" s="151">
        <v>10</v>
      </c>
      <c r="F34" s="152"/>
      <c r="G34" s="93"/>
      <c r="H34" s="93"/>
      <c r="I34" s="93"/>
      <c r="J34" s="93"/>
      <c r="K34" s="93"/>
      <c r="L34" s="95"/>
      <c r="M34" s="93"/>
    </row>
    <row r="35" spans="1:13" s="81" customFormat="1" ht="24" customHeight="1" thickBot="1" thickTop="1">
      <c r="A35" s="93"/>
      <c r="B35" s="98" t="s">
        <v>10</v>
      </c>
      <c r="C35" s="261" t="s">
        <v>123</v>
      </c>
      <c r="D35" s="262"/>
      <c r="E35" s="153">
        <v>0</v>
      </c>
      <c r="F35" s="154"/>
      <c r="G35" s="93"/>
      <c r="H35" s="240" t="s">
        <v>20</v>
      </c>
      <c r="I35" s="242" t="s">
        <v>87</v>
      </c>
      <c r="J35" s="243"/>
      <c r="K35" s="243"/>
      <c r="L35" s="243"/>
      <c r="M35" s="244"/>
    </row>
    <row r="36" spans="1:13" s="81" customFormat="1" ht="15.75" customHeight="1" thickBot="1" thickTop="1">
      <c r="A36" s="93"/>
      <c r="B36" s="112"/>
      <c r="C36" s="112"/>
      <c r="D36" s="112"/>
      <c r="E36" s="112"/>
      <c r="F36" s="113"/>
      <c r="G36" s="93"/>
      <c r="H36" s="241"/>
      <c r="I36" s="245"/>
      <c r="J36" s="246"/>
      <c r="K36" s="246"/>
      <c r="L36" s="246"/>
      <c r="M36" s="247"/>
    </row>
    <row r="37" spans="1:13" s="81" customFormat="1" ht="21.75" customHeight="1" thickTop="1">
      <c r="A37" s="93"/>
      <c r="B37" s="275" t="s">
        <v>18</v>
      </c>
      <c r="C37" s="277" t="s">
        <v>88</v>
      </c>
      <c r="D37" s="277"/>
      <c r="E37" s="277"/>
      <c r="F37" s="278"/>
      <c r="G37" s="93"/>
      <c r="H37" s="101" t="s">
        <v>8</v>
      </c>
      <c r="I37" s="250" t="s">
        <v>21</v>
      </c>
      <c r="J37" s="251"/>
      <c r="K37" s="252"/>
      <c r="L37" s="102">
        <v>3</v>
      </c>
      <c r="M37" s="103"/>
    </row>
    <row r="38" spans="1:13" s="81" customFormat="1" ht="15">
      <c r="A38" s="93"/>
      <c r="B38" s="276"/>
      <c r="C38" s="319" t="s">
        <v>113</v>
      </c>
      <c r="D38" s="320"/>
      <c r="E38" s="320"/>
      <c r="F38" s="321"/>
      <c r="G38" s="93"/>
      <c r="H38" s="101" t="s">
        <v>9</v>
      </c>
      <c r="I38" s="250" t="s">
        <v>22</v>
      </c>
      <c r="J38" s="251"/>
      <c r="K38" s="252"/>
      <c r="L38" s="102">
        <v>1</v>
      </c>
      <c r="M38" s="103"/>
    </row>
    <row r="39" spans="1:13" s="81" customFormat="1" ht="15.75" thickBot="1">
      <c r="A39" s="93"/>
      <c r="B39" s="101" t="s">
        <v>8</v>
      </c>
      <c r="C39" s="250" t="s">
        <v>89</v>
      </c>
      <c r="D39" s="252"/>
      <c r="E39" s="107">
        <v>10</v>
      </c>
      <c r="F39" s="103"/>
      <c r="G39" s="93"/>
      <c r="H39" s="98" t="s">
        <v>10</v>
      </c>
      <c r="I39" s="256" t="s">
        <v>23</v>
      </c>
      <c r="J39" s="257"/>
      <c r="K39" s="258"/>
      <c r="L39" s="105" t="s">
        <v>15</v>
      </c>
      <c r="M39" s="106"/>
    </row>
    <row r="40" spans="1:13" s="81" customFormat="1" ht="16.5" thickBot="1" thickTop="1">
      <c r="A40" s="93"/>
      <c r="B40" s="109" t="s">
        <v>9</v>
      </c>
      <c r="C40" s="250" t="s">
        <v>90</v>
      </c>
      <c r="D40" s="252"/>
      <c r="E40" s="110">
        <v>5</v>
      </c>
      <c r="F40" s="111"/>
      <c r="G40" s="93"/>
      <c r="H40" s="93"/>
      <c r="I40" s="93"/>
      <c r="J40" s="93"/>
      <c r="K40" s="93"/>
      <c r="L40" s="95"/>
      <c r="M40" s="93"/>
    </row>
    <row r="41" spans="1:13" s="81" customFormat="1" ht="18.75" customHeight="1" thickBot="1" thickTop="1">
      <c r="A41" s="93"/>
      <c r="B41" s="98" t="s">
        <v>10</v>
      </c>
      <c r="C41" s="279" t="s">
        <v>91</v>
      </c>
      <c r="D41" s="280"/>
      <c r="E41" s="108">
        <v>0</v>
      </c>
      <c r="F41" s="106"/>
      <c r="G41" s="93"/>
      <c r="H41" s="240" t="s">
        <v>105</v>
      </c>
      <c r="I41" s="281" t="s">
        <v>96</v>
      </c>
      <c r="J41" s="243"/>
      <c r="K41" s="243"/>
      <c r="L41" s="243"/>
      <c r="M41" s="244"/>
    </row>
    <row r="42" spans="1:13" s="81" customFormat="1" ht="16.5" customHeight="1" thickBot="1" thickTop="1">
      <c r="A42" s="93"/>
      <c r="B42" s="112"/>
      <c r="C42" s="112"/>
      <c r="D42" s="112"/>
      <c r="E42" s="112"/>
      <c r="F42" s="113"/>
      <c r="G42" s="93"/>
      <c r="H42" s="241"/>
      <c r="I42" s="245"/>
      <c r="J42" s="246"/>
      <c r="K42" s="246"/>
      <c r="L42" s="246"/>
      <c r="M42" s="247"/>
    </row>
    <row r="43" spans="1:13" s="81" customFormat="1" ht="19.5" customHeight="1" thickTop="1">
      <c r="A43" s="93"/>
      <c r="B43" s="114" t="s">
        <v>27</v>
      </c>
      <c r="C43" s="282" t="s">
        <v>114</v>
      </c>
      <c r="D43" s="283"/>
      <c r="E43" s="283"/>
      <c r="F43" s="284"/>
      <c r="G43" s="93"/>
      <c r="H43" s="101" t="s">
        <v>8</v>
      </c>
      <c r="I43" s="250" t="s">
        <v>66</v>
      </c>
      <c r="J43" s="251"/>
      <c r="K43" s="252"/>
      <c r="L43" s="102">
        <v>4</v>
      </c>
      <c r="M43" s="103"/>
    </row>
    <row r="44" spans="1:13" s="81" customFormat="1" ht="15.75" thickBot="1">
      <c r="A44" s="112"/>
      <c r="B44" s="98" t="s">
        <v>8</v>
      </c>
      <c r="C44" s="285" t="s">
        <v>92</v>
      </c>
      <c r="D44" s="286"/>
      <c r="E44" s="108">
        <v>-1</v>
      </c>
      <c r="F44" s="115"/>
      <c r="G44" s="112"/>
      <c r="H44" s="101" t="s">
        <v>9</v>
      </c>
      <c r="I44" s="287" t="s">
        <v>67</v>
      </c>
      <c r="J44" s="288"/>
      <c r="K44" s="289"/>
      <c r="L44" s="102">
        <v>2</v>
      </c>
      <c r="M44" s="103"/>
    </row>
    <row r="45" spans="1:13" s="81" customFormat="1" ht="16.5" customHeight="1" thickBot="1" thickTop="1">
      <c r="A45" s="93"/>
      <c r="F45" s="116"/>
      <c r="G45" s="112"/>
      <c r="H45" s="98" t="s">
        <v>10</v>
      </c>
      <c r="I45" s="256" t="s">
        <v>23</v>
      </c>
      <c r="J45" s="257"/>
      <c r="K45" s="258"/>
      <c r="L45" s="105" t="s">
        <v>15</v>
      </c>
      <c r="M45" s="106"/>
    </row>
    <row r="46" spans="1:13" s="81" customFormat="1" ht="22.5" customHeight="1" thickBot="1" thickTop="1">
      <c r="A46" s="93"/>
      <c r="B46" s="117" t="s">
        <v>28</v>
      </c>
      <c r="C46" s="282" t="s">
        <v>115</v>
      </c>
      <c r="D46" s="283"/>
      <c r="E46" s="283"/>
      <c r="F46" s="284"/>
      <c r="G46" s="112"/>
      <c r="H46" s="93"/>
      <c r="I46" s="93"/>
      <c r="J46" s="93"/>
      <c r="K46" s="93"/>
      <c r="L46" s="95"/>
      <c r="M46" s="93"/>
    </row>
    <row r="47" spans="1:13" s="81" customFormat="1" ht="19.5" customHeight="1" thickBot="1" thickTop="1">
      <c r="A47" s="93"/>
      <c r="B47" s="118" t="s">
        <v>8</v>
      </c>
      <c r="C47" s="285" t="s">
        <v>79</v>
      </c>
      <c r="D47" s="286"/>
      <c r="E47" s="108">
        <v>-3</v>
      </c>
      <c r="F47" s="119"/>
      <c r="G47" s="112"/>
      <c r="L47" s="120" t="s">
        <v>119</v>
      </c>
      <c r="M47" s="121">
        <f>M25+M26+M27+M31+M32+M33+M37+M38+M39+M43+M44+M45</f>
        <v>0</v>
      </c>
    </row>
    <row r="48" spans="1:12" s="81" customFormat="1" ht="15" customHeight="1" thickBot="1" thickTop="1">
      <c r="A48" s="93"/>
      <c r="F48" s="116"/>
      <c r="G48" s="112"/>
      <c r="L48" s="122"/>
    </row>
    <row r="49" spans="1:13" s="81" customFormat="1" ht="19.5" customHeight="1" thickBot="1" thickTop="1">
      <c r="A49" s="93"/>
      <c r="E49" s="123" t="s">
        <v>118</v>
      </c>
      <c r="F49" s="124">
        <f>F25+F28+F29+F33+F34+F35+F39+F40+F41+F44+F47</f>
        <v>40</v>
      </c>
      <c r="G49" s="112"/>
      <c r="L49" s="120" t="s">
        <v>120</v>
      </c>
      <c r="M49" s="121">
        <f>F49+M47</f>
        <v>40</v>
      </c>
    </row>
    <row r="50" spans="6:12" s="81" customFormat="1" ht="7.5" customHeight="1" thickBot="1">
      <c r="F50" s="116"/>
      <c r="G50" s="112"/>
      <c r="L50" s="122"/>
    </row>
    <row r="51" spans="2:13" s="81" customFormat="1" ht="30" customHeight="1" thickBot="1" thickTop="1">
      <c r="B51" s="290" t="s">
        <v>104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2"/>
    </row>
    <row r="52" s="81" customFormat="1" ht="6.75" customHeight="1" thickBot="1" thickTop="1"/>
    <row r="53" spans="1:13" s="81" customFormat="1" ht="21" customHeight="1" thickBot="1" thickTop="1">
      <c r="A53" s="93"/>
      <c r="B53" s="293" t="s">
        <v>80</v>
      </c>
      <c r="C53" s="294"/>
      <c r="D53" s="295"/>
      <c r="E53" s="296"/>
      <c r="F53" s="297"/>
      <c r="H53" s="298" t="s">
        <v>94</v>
      </c>
      <c r="I53" s="299"/>
      <c r="J53" s="299"/>
      <c r="K53" s="299"/>
      <c r="L53" s="299"/>
      <c r="M53" s="300"/>
    </row>
    <row r="54" spans="1:13" s="81" customFormat="1" ht="21" customHeight="1" thickTop="1">
      <c r="A54" s="93"/>
      <c r="B54" s="301" t="s">
        <v>81</v>
      </c>
      <c r="C54" s="251"/>
      <c r="D54" s="252"/>
      <c r="E54" s="250"/>
      <c r="F54" s="302"/>
      <c r="H54" s="275" t="s">
        <v>2</v>
      </c>
      <c r="I54" s="303"/>
      <c r="J54" s="303"/>
      <c r="K54" s="303"/>
      <c r="L54" s="303"/>
      <c r="M54" s="125">
        <f>F49</f>
        <v>40</v>
      </c>
    </row>
    <row r="55" spans="1:13" s="81" customFormat="1" ht="22.5" customHeight="1" thickBot="1">
      <c r="A55" s="93"/>
      <c r="B55" s="304" t="s">
        <v>82</v>
      </c>
      <c r="C55" s="257"/>
      <c r="D55" s="258"/>
      <c r="E55" s="305" t="e">
        <f>E54/E53</f>
        <v>#DIV/0!</v>
      </c>
      <c r="F55" s="306"/>
      <c r="H55" s="276" t="s">
        <v>25</v>
      </c>
      <c r="I55" s="307"/>
      <c r="J55" s="307"/>
      <c r="K55" s="307"/>
      <c r="L55" s="307"/>
      <c r="M55" s="126">
        <f>M47</f>
        <v>0</v>
      </c>
    </row>
    <row r="56" spans="1:13" s="81" customFormat="1" ht="5.25" customHeight="1" thickBot="1" thickTop="1">
      <c r="A56" s="93"/>
      <c r="F56" s="116"/>
      <c r="H56" s="308" t="s">
        <v>77</v>
      </c>
      <c r="I56" s="309"/>
      <c r="J56" s="309"/>
      <c r="K56" s="309"/>
      <c r="L56" s="310"/>
      <c r="M56" s="314">
        <f>SUM(F57:F59)</f>
        <v>0</v>
      </c>
    </row>
    <row r="57" spans="1:13" s="81" customFormat="1" ht="19.5" customHeight="1" thickBot="1" thickTop="1">
      <c r="A57" s="93"/>
      <c r="B57" s="117" t="s">
        <v>8</v>
      </c>
      <c r="C57" s="127" t="s">
        <v>85</v>
      </c>
      <c r="D57" s="127"/>
      <c r="E57" s="128">
        <v>10</v>
      </c>
      <c r="F57" s="129"/>
      <c r="H57" s="311"/>
      <c r="I57" s="312"/>
      <c r="J57" s="312"/>
      <c r="K57" s="312"/>
      <c r="L57" s="313"/>
      <c r="M57" s="315"/>
    </row>
    <row r="58" spans="1:6" s="81" customFormat="1" ht="17.25" customHeight="1" thickBot="1" thickTop="1">
      <c r="A58" s="93"/>
      <c r="B58" s="130" t="s">
        <v>9</v>
      </c>
      <c r="C58" s="131" t="s">
        <v>86</v>
      </c>
      <c r="D58" s="131"/>
      <c r="E58" s="132">
        <v>5</v>
      </c>
      <c r="F58" s="133"/>
    </row>
    <row r="59" spans="1:13" s="81" customFormat="1" ht="19.5" customHeight="1" thickBot="1" thickTop="1">
      <c r="A59" s="112"/>
      <c r="B59" s="118" t="s">
        <v>10</v>
      </c>
      <c r="C59" s="134" t="s">
        <v>97</v>
      </c>
      <c r="D59" s="134"/>
      <c r="E59" s="135">
        <v>0</v>
      </c>
      <c r="F59" s="136"/>
      <c r="H59" s="316" t="s">
        <v>95</v>
      </c>
      <c r="I59" s="316"/>
      <c r="J59" s="316"/>
      <c r="K59" s="316"/>
      <c r="L59" s="316"/>
      <c r="M59" s="137">
        <f>SUM(M54:M57)</f>
        <v>40</v>
      </c>
    </row>
    <row r="60" spans="1:12" s="81" customFormat="1" ht="10.5" customHeight="1" thickTop="1">
      <c r="A60" s="112"/>
      <c r="F60" s="116"/>
      <c r="K60" s="93"/>
      <c r="L60" s="122"/>
    </row>
    <row r="61" spans="1:13" s="81" customFormat="1" ht="33.75" customHeight="1">
      <c r="A61" s="112"/>
      <c r="F61" s="116"/>
      <c r="G61" s="93"/>
      <c r="H61" s="113"/>
      <c r="I61" s="317"/>
      <c r="J61" s="317"/>
      <c r="K61" s="317"/>
      <c r="L61" s="138"/>
      <c r="M61" s="139"/>
    </row>
    <row r="62" spans="1:13" s="81" customFormat="1" ht="15">
      <c r="A62" s="112"/>
      <c r="F62" s="116"/>
      <c r="G62" s="93"/>
      <c r="H62" s="113"/>
      <c r="I62" s="317"/>
      <c r="J62" s="317"/>
      <c r="K62" s="317"/>
      <c r="L62" s="138"/>
      <c r="M62" s="139"/>
    </row>
    <row r="63" spans="1:13" s="81" customFormat="1" ht="15">
      <c r="A63" s="112"/>
      <c r="F63" s="116"/>
      <c r="G63" s="93"/>
      <c r="H63" s="113"/>
      <c r="I63" s="317"/>
      <c r="J63" s="317"/>
      <c r="K63" s="317"/>
      <c r="L63" s="138"/>
      <c r="M63" s="139"/>
    </row>
    <row r="64" spans="1:13" s="81" customFormat="1" ht="15">
      <c r="A64" s="112"/>
      <c r="F64" s="116"/>
      <c r="G64" s="93"/>
      <c r="H64" s="112"/>
      <c r="I64" s="112"/>
      <c r="J64" s="112"/>
      <c r="K64" s="112"/>
      <c r="L64" s="140"/>
      <c r="M64" s="112"/>
    </row>
    <row r="65" spans="1:13" s="81" customFormat="1" ht="18.75" customHeight="1">
      <c r="A65" s="93"/>
      <c r="F65" s="116"/>
      <c r="G65" s="93"/>
      <c r="H65" s="112"/>
      <c r="I65" s="112"/>
      <c r="J65" s="112"/>
      <c r="K65" s="112"/>
      <c r="L65" s="140"/>
      <c r="M65" s="112"/>
    </row>
    <row r="66" spans="1:13" s="81" customFormat="1" ht="19.5" customHeight="1">
      <c r="A66" s="93"/>
      <c r="F66" s="116"/>
      <c r="G66" s="93"/>
      <c r="H66" s="112"/>
      <c r="I66" s="112"/>
      <c r="J66" s="112"/>
      <c r="K66" s="112"/>
      <c r="L66" s="140"/>
      <c r="M66" s="112"/>
    </row>
    <row r="67" spans="1:13" s="81" customFormat="1" ht="15">
      <c r="A67" s="93"/>
      <c r="F67" s="116"/>
      <c r="G67" s="112"/>
      <c r="H67" s="113"/>
      <c r="I67" s="317"/>
      <c r="J67" s="317"/>
      <c r="K67" s="317"/>
      <c r="L67" s="138"/>
      <c r="M67" s="139"/>
    </row>
    <row r="68" spans="1:13" s="81" customFormat="1" ht="15">
      <c r="A68" s="112"/>
      <c r="F68" s="116"/>
      <c r="G68" s="112"/>
      <c r="H68" s="113"/>
      <c r="I68" s="318"/>
      <c r="J68" s="318"/>
      <c r="K68" s="318"/>
      <c r="L68" s="138"/>
      <c r="M68" s="139"/>
    </row>
    <row r="69" spans="1:13" s="81" customFormat="1" ht="19.5" customHeight="1">
      <c r="A69" s="112"/>
      <c r="F69" s="116"/>
      <c r="G69" s="112"/>
      <c r="H69" s="113"/>
      <c r="I69" s="317"/>
      <c r="J69" s="317"/>
      <c r="K69" s="317"/>
      <c r="L69" s="138"/>
      <c r="M69" s="139"/>
    </row>
    <row r="70" spans="6:12" s="81" customFormat="1" ht="14.25">
      <c r="F70" s="116"/>
      <c r="L70" s="122"/>
    </row>
    <row r="71" spans="6:12" s="81" customFormat="1" ht="14.25">
      <c r="F71" s="116"/>
      <c r="L71" s="122"/>
    </row>
    <row r="72" spans="6:12" s="81" customFormat="1" ht="14.25">
      <c r="F72" s="116"/>
      <c r="L72" s="122"/>
    </row>
    <row r="73" spans="6:12" s="81" customFormat="1" ht="14.25">
      <c r="F73" s="116"/>
      <c r="L73" s="122"/>
    </row>
    <row r="74" spans="6:12" s="81" customFormat="1" ht="14.25">
      <c r="F74" s="116"/>
      <c r="L74" s="122"/>
    </row>
    <row r="75" spans="6:12" s="81" customFormat="1" ht="14.25">
      <c r="F75" s="116"/>
      <c r="L75" s="122"/>
    </row>
    <row r="76" spans="6:12" s="81" customFormat="1" ht="14.25">
      <c r="F76" s="116"/>
      <c r="L76" s="122"/>
    </row>
    <row r="77" spans="6:12" s="81" customFormat="1" ht="14.25">
      <c r="F77" s="116"/>
      <c r="L77" s="122"/>
    </row>
    <row r="78" spans="6:12" s="81" customFormat="1" ht="14.25">
      <c r="F78" s="116"/>
      <c r="L78" s="122"/>
    </row>
    <row r="79" spans="6:12" s="81" customFormat="1" ht="14.25">
      <c r="F79" s="116"/>
      <c r="L79" s="122"/>
    </row>
    <row r="80" spans="6:12" s="81" customFormat="1" ht="14.25">
      <c r="F80" s="116"/>
      <c r="L80" s="122"/>
    </row>
    <row r="81" spans="6:12" s="81" customFormat="1" ht="14.25">
      <c r="F81" s="116"/>
      <c r="L81" s="122"/>
    </row>
    <row r="82" spans="6:12" s="81" customFormat="1" ht="14.25">
      <c r="F82" s="116"/>
      <c r="L82" s="122"/>
    </row>
    <row r="83" spans="6:12" s="81" customFormat="1" ht="14.25">
      <c r="F83" s="116"/>
      <c r="L83" s="122"/>
    </row>
    <row r="84" spans="6:12" s="81" customFormat="1" ht="14.25">
      <c r="F84" s="116"/>
      <c r="L84" s="122"/>
    </row>
    <row r="85" spans="6:12" s="81" customFormat="1" ht="14.25">
      <c r="F85" s="116"/>
      <c r="L85" s="122"/>
    </row>
    <row r="86" spans="6:12" s="81" customFormat="1" ht="14.25">
      <c r="F86" s="116"/>
      <c r="L86" s="122"/>
    </row>
    <row r="87" spans="6:12" s="81" customFormat="1" ht="14.25">
      <c r="F87" s="116"/>
      <c r="L87" s="122"/>
    </row>
    <row r="88" spans="6:12" s="81" customFormat="1" ht="14.25">
      <c r="F88" s="116"/>
      <c r="L88" s="122"/>
    </row>
    <row r="89" spans="6:12" s="81" customFormat="1" ht="14.25">
      <c r="F89" s="116"/>
      <c r="L89" s="122"/>
    </row>
    <row r="90" spans="6:12" s="81" customFormat="1" ht="14.25">
      <c r="F90" s="116"/>
      <c r="L90" s="122"/>
    </row>
    <row r="91" spans="6:12" s="81" customFormat="1" ht="14.25">
      <c r="F91" s="116"/>
      <c r="L91" s="122"/>
    </row>
    <row r="92" spans="6:12" s="81" customFormat="1" ht="14.25">
      <c r="F92" s="116"/>
      <c r="L92" s="122"/>
    </row>
    <row r="93" spans="6:12" s="81" customFormat="1" ht="14.25">
      <c r="F93" s="116"/>
      <c r="L93" s="122"/>
    </row>
    <row r="94" spans="6:12" s="81" customFormat="1" ht="14.25">
      <c r="F94" s="116"/>
      <c r="L94" s="122"/>
    </row>
    <row r="95" spans="6:12" s="81" customFormat="1" ht="14.25">
      <c r="F95" s="116"/>
      <c r="L95" s="122"/>
    </row>
    <row r="96" spans="6:12" s="81" customFormat="1" ht="14.25">
      <c r="F96" s="116"/>
      <c r="L96" s="122"/>
    </row>
    <row r="97" spans="6:12" s="81" customFormat="1" ht="14.25">
      <c r="F97" s="116"/>
      <c r="L97" s="122"/>
    </row>
    <row r="98" spans="6:12" s="81" customFormat="1" ht="14.25">
      <c r="F98" s="116"/>
      <c r="L98" s="122"/>
    </row>
    <row r="99" spans="6:12" s="81" customFormat="1" ht="14.25">
      <c r="F99" s="116"/>
      <c r="L99" s="122"/>
    </row>
    <row r="100" spans="6:12" s="81" customFormat="1" ht="14.25">
      <c r="F100" s="116"/>
      <c r="L100" s="122"/>
    </row>
    <row r="101" spans="6:12" s="81" customFormat="1" ht="14.25">
      <c r="F101" s="116"/>
      <c r="L101" s="122"/>
    </row>
    <row r="102" spans="6:12" s="81" customFormat="1" ht="14.25">
      <c r="F102" s="116"/>
      <c r="L102" s="122"/>
    </row>
    <row r="103" spans="6:12" s="81" customFormat="1" ht="14.25">
      <c r="F103" s="116"/>
      <c r="L103" s="122"/>
    </row>
    <row r="104" spans="6:12" s="81" customFormat="1" ht="14.25">
      <c r="F104" s="116"/>
      <c r="L104" s="122"/>
    </row>
    <row r="105" spans="6:12" s="81" customFormat="1" ht="14.25">
      <c r="F105" s="116"/>
      <c r="L105" s="122"/>
    </row>
    <row r="106" spans="6:12" s="81" customFormat="1" ht="14.25">
      <c r="F106" s="116"/>
      <c r="L106" s="122"/>
    </row>
    <row r="107" spans="6:12" s="81" customFormat="1" ht="14.25">
      <c r="F107" s="116"/>
      <c r="L107" s="122"/>
    </row>
    <row r="108" spans="6:12" s="81" customFormat="1" ht="14.25">
      <c r="F108" s="116"/>
      <c r="L108" s="122"/>
    </row>
    <row r="109" spans="6:12" s="81" customFormat="1" ht="14.25">
      <c r="F109" s="116"/>
      <c r="L109" s="122"/>
    </row>
    <row r="110" spans="6:12" s="81" customFormat="1" ht="14.25">
      <c r="F110" s="116"/>
      <c r="L110" s="122"/>
    </row>
    <row r="111" spans="6:12" s="81" customFormat="1" ht="14.25">
      <c r="F111" s="116"/>
      <c r="L111" s="122"/>
    </row>
    <row r="112" spans="6:12" s="81" customFormat="1" ht="14.25">
      <c r="F112" s="116"/>
      <c r="L112" s="122"/>
    </row>
    <row r="113" spans="6:12" s="81" customFormat="1" ht="14.25">
      <c r="F113" s="116"/>
      <c r="L113" s="122"/>
    </row>
    <row r="114" spans="6:12" s="81" customFormat="1" ht="14.25">
      <c r="F114" s="116"/>
      <c r="L114" s="122"/>
    </row>
    <row r="115" spans="6:12" s="81" customFormat="1" ht="14.25">
      <c r="F115" s="116"/>
      <c r="L115" s="122"/>
    </row>
    <row r="116" spans="6:12" s="81" customFormat="1" ht="14.25">
      <c r="F116" s="116"/>
      <c r="L116" s="122"/>
    </row>
    <row r="117" spans="6:12" s="81" customFormat="1" ht="14.25">
      <c r="F117" s="116"/>
      <c r="L117" s="122"/>
    </row>
    <row r="118" spans="6:12" s="81" customFormat="1" ht="14.25">
      <c r="F118" s="116"/>
      <c r="L118" s="122"/>
    </row>
    <row r="119" spans="6:12" s="81" customFormat="1" ht="14.25">
      <c r="F119" s="116"/>
      <c r="L119" s="122"/>
    </row>
    <row r="120" spans="6:12" s="81" customFormat="1" ht="14.25">
      <c r="F120" s="116"/>
      <c r="L120" s="122"/>
    </row>
    <row r="121" spans="6:12" s="81" customFormat="1" ht="14.25">
      <c r="F121" s="116"/>
      <c r="L121" s="122"/>
    </row>
    <row r="122" spans="6:12" s="81" customFormat="1" ht="14.25">
      <c r="F122" s="116"/>
      <c r="L122" s="122"/>
    </row>
    <row r="123" spans="6:12" s="81" customFormat="1" ht="14.25">
      <c r="F123" s="116"/>
      <c r="L123" s="122"/>
    </row>
    <row r="124" spans="6:12" s="81" customFormat="1" ht="14.25">
      <c r="F124" s="116"/>
      <c r="L124" s="122"/>
    </row>
    <row r="125" spans="6:12" s="81" customFormat="1" ht="14.25">
      <c r="F125" s="116"/>
      <c r="L125" s="122"/>
    </row>
    <row r="126" spans="6:12" s="81" customFormat="1" ht="14.25">
      <c r="F126" s="116"/>
      <c r="L126" s="122"/>
    </row>
    <row r="127" spans="6:12" s="81" customFormat="1" ht="14.25">
      <c r="F127" s="116"/>
      <c r="L127" s="122"/>
    </row>
    <row r="128" spans="6:12" s="81" customFormat="1" ht="14.25">
      <c r="F128" s="116"/>
      <c r="L128" s="122"/>
    </row>
    <row r="129" spans="6:12" s="81" customFormat="1" ht="14.25">
      <c r="F129" s="116"/>
      <c r="L129" s="122"/>
    </row>
    <row r="130" spans="6:12" s="81" customFormat="1" ht="14.25">
      <c r="F130" s="116"/>
      <c r="L130" s="122"/>
    </row>
    <row r="131" spans="6:12" s="81" customFormat="1" ht="14.25">
      <c r="F131" s="116"/>
      <c r="L131" s="122"/>
    </row>
    <row r="132" spans="6:12" s="81" customFormat="1" ht="14.25">
      <c r="F132" s="116"/>
      <c r="L132" s="122"/>
    </row>
    <row r="133" spans="6:12" s="81" customFormat="1" ht="14.25">
      <c r="F133" s="116"/>
      <c r="L133" s="122"/>
    </row>
    <row r="134" spans="6:12" s="81" customFormat="1" ht="14.25">
      <c r="F134" s="116"/>
      <c r="L134" s="122"/>
    </row>
    <row r="135" spans="6:12" s="81" customFormat="1" ht="14.25">
      <c r="F135" s="116"/>
      <c r="L135" s="122"/>
    </row>
    <row r="136" spans="6:12" s="81" customFormat="1" ht="14.25">
      <c r="F136" s="116"/>
      <c r="L136" s="122"/>
    </row>
    <row r="137" spans="6:12" s="81" customFormat="1" ht="14.25">
      <c r="F137" s="116"/>
      <c r="L137" s="122"/>
    </row>
    <row r="138" spans="6:12" s="81" customFormat="1" ht="14.25">
      <c r="F138" s="116"/>
      <c r="L138" s="122"/>
    </row>
    <row r="139" spans="6:12" s="81" customFormat="1" ht="14.25">
      <c r="F139" s="116"/>
      <c r="L139" s="122"/>
    </row>
    <row r="140" spans="6:12" s="81" customFormat="1" ht="14.25">
      <c r="F140" s="116"/>
      <c r="L140" s="122"/>
    </row>
  </sheetData>
  <sheetProtection/>
  <mergeCells count="100">
    <mergeCell ref="B12:D12"/>
    <mergeCell ref="B13:D13"/>
    <mergeCell ref="I29:M29"/>
    <mergeCell ref="I30:M30"/>
    <mergeCell ref="B14:D15"/>
    <mergeCell ref="B16:D17"/>
    <mergeCell ref="E13:G13"/>
    <mergeCell ref="B20:B21"/>
    <mergeCell ref="E17:G17"/>
    <mergeCell ref="C20:D20"/>
    <mergeCell ref="E9:G9"/>
    <mergeCell ref="H20:H21"/>
    <mergeCell ref="B8:D8"/>
    <mergeCell ref="H15:M18"/>
    <mergeCell ref="E8:G8"/>
    <mergeCell ref="H9:M11"/>
    <mergeCell ref="H14:M14"/>
    <mergeCell ref="H12:M12"/>
    <mergeCell ref="B9:D11"/>
    <mergeCell ref="E14:G14"/>
    <mergeCell ref="E10:G10"/>
    <mergeCell ref="E11:G11"/>
    <mergeCell ref="I23:M24"/>
    <mergeCell ref="I20:K20"/>
    <mergeCell ref="I21:K21"/>
    <mergeCell ref="H23:H24"/>
    <mergeCell ref="E15:G15"/>
    <mergeCell ref="E12:G12"/>
    <mergeCell ref="E20:F20"/>
    <mergeCell ref="L2:M2"/>
    <mergeCell ref="L3:M3"/>
    <mergeCell ref="L4:M4"/>
    <mergeCell ref="L20:M20"/>
    <mergeCell ref="H13:M13"/>
    <mergeCell ref="H8:M8"/>
    <mergeCell ref="H35:H36"/>
    <mergeCell ref="I35:M36"/>
    <mergeCell ref="I33:K33"/>
    <mergeCell ref="C27:F27"/>
    <mergeCell ref="I27:K27"/>
    <mergeCell ref="H29:H30"/>
    <mergeCell ref="C31:F32"/>
    <mergeCell ref="I32:K32"/>
    <mergeCell ref="C28:D28"/>
    <mergeCell ref="C33:D33"/>
    <mergeCell ref="C46:F46"/>
    <mergeCell ref="I45:K45"/>
    <mergeCell ref="C38:F38"/>
    <mergeCell ref="C43:F43"/>
    <mergeCell ref="C44:D44"/>
    <mergeCell ref="C39:D39"/>
    <mergeCell ref="C40:D40"/>
    <mergeCell ref="I43:K43"/>
    <mergeCell ref="H55:L55"/>
    <mergeCell ref="M56:M57"/>
    <mergeCell ref="E55:F55"/>
    <mergeCell ref="I25:K25"/>
    <mergeCell ref="I26:K26"/>
    <mergeCell ref="B31:B32"/>
    <mergeCell ref="E54:F54"/>
    <mergeCell ref="I31:K31"/>
    <mergeCell ref="B37:B38"/>
    <mergeCell ref="C37:F37"/>
    <mergeCell ref="H54:L54"/>
    <mergeCell ref="I37:K37"/>
    <mergeCell ref="I38:K38"/>
    <mergeCell ref="I39:K39"/>
    <mergeCell ref="C47:D47"/>
    <mergeCell ref="B53:D53"/>
    <mergeCell ref="B51:M51"/>
    <mergeCell ref="H41:H42"/>
    <mergeCell ref="I41:M42"/>
    <mergeCell ref="I44:K44"/>
    <mergeCell ref="B55:D55"/>
    <mergeCell ref="I69:K69"/>
    <mergeCell ref="E53:F53"/>
    <mergeCell ref="I68:K68"/>
    <mergeCell ref="I63:K63"/>
    <mergeCell ref="I67:K67"/>
    <mergeCell ref="I62:K62"/>
    <mergeCell ref="H56:L57"/>
    <mergeCell ref="I61:K61"/>
    <mergeCell ref="H59:L59"/>
    <mergeCell ref="C34:D34"/>
    <mergeCell ref="C35:D35"/>
    <mergeCell ref="B54:D54"/>
    <mergeCell ref="B2:C4"/>
    <mergeCell ref="D2:J3"/>
    <mergeCell ref="D4:J4"/>
    <mergeCell ref="C41:D41"/>
    <mergeCell ref="H53:M53"/>
    <mergeCell ref="B7:M7"/>
    <mergeCell ref="B6:M6"/>
    <mergeCell ref="C25:D25"/>
    <mergeCell ref="C29:D29"/>
    <mergeCell ref="B23:B24"/>
    <mergeCell ref="C23:F23"/>
    <mergeCell ref="C24:F24"/>
    <mergeCell ref="E16:G16"/>
    <mergeCell ref="C21:D2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9"/>
  <sheetViews>
    <sheetView showGridLines="0" view="pageBreakPreview" zoomScale="75" zoomScaleNormal="55" zoomScaleSheetLayoutView="75" zoomScalePageLayoutView="0" workbookViewId="0" topLeftCell="A1">
      <selection activeCell="S40" sqref="S40:T42"/>
    </sheetView>
  </sheetViews>
  <sheetFormatPr defaultColWidth="11.421875" defaultRowHeight="15"/>
  <cols>
    <col min="1" max="1" width="2.00390625" style="1" customWidth="1"/>
    <col min="2" max="17" width="7.28125" style="1" customWidth="1"/>
    <col min="18" max="19" width="7.28125" style="3" customWidth="1"/>
    <col min="20" max="23" width="7.28125" style="1" customWidth="1"/>
    <col min="24" max="24" width="11.00390625" style="1" bestFit="1" customWidth="1"/>
    <col min="25" max="25" width="3.421875" style="1" customWidth="1"/>
    <col min="26" max="26" width="7.28125" style="1" customWidth="1"/>
    <col min="27" max="27" width="5.7109375" style="1" customWidth="1"/>
    <col min="28" max="28" width="11.140625" style="1" bestFit="1" customWidth="1"/>
    <col min="29" max="29" width="11.57421875" style="1" bestFit="1" customWidth="1"/>
    <col min="30" max="30" width="12.7109375" style="1" customWidth="1"/>
    <col min="31" max="59" width="5.7109375" style="1" customWidth="1"/>
    <col min="60" max="60" width="7.28125" style="1" customWidth="1"/>
    <col min="61" max="61" width="11.57421875" style="1" bestFit="1" customWidth="1"/>
    <col min="62" max="16384" width="11.421875" style="1" customWidth="1"/>
  </cols>
  <sheetData>
    <row r="1" spans="1:25" ht="45.75" customHeight="1">
      <c r="A1" s="5"/>
      <c r="B1" s="378" t="s">
        <v>61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5"/>
    </row>
    <row r="2" spans="1:25" ht="20.25">
      <c r="A2" s="5"/>
      <c r="B2" s="33"/>
      <c r="C2" s="33"/>
      <c r="D2" s="33"/>
      <c r="E2" s="33"/>
      <c r="F2" s="33"/>
      <c r="G2" s="33"/>
      <c r="H2" s="33"/>
      <c r="I2" s="33"/>
      <c r="J2" s="377">
        <f>+'FO-DGOP_DSU-23'!B9</f>
        <v>0</v>
      </c>
      <c r="K2" s="377"/>
      <c r="L2" s="377"/>
      <c r="M2" s="377"/>
      <c r="N2" s="377"/>
      <c r="O2" s="377"/>
      <c r="P2" s="377"/>
      <c r="Q2" s="377"/>
      <c r="R2" s="33"/>
      <c r="S2" s="33"/>
      <c r="T2" s="33"/>
      <c r="U2" s="33"/>
      <c r="V2" s="5"/>
      <c r="W2" s="5"/>
      <c r="X2" s="5"/>
      <c r="Y2" s="5"/>
    </row>
    <row r="3" spans="1:25" ht="21" customHeight="1" thickBot="1">
      <c r="A3" s="5"/>
      <c r="B3" s="37"/>
      <c r="C3" s="41"/>
      <c r="D3" s="5"/>
      <c r="E3" s="5"/>
      <c r="F3" s="5"/>
      <c r="G3" s="5"/>
      <c r="H3" s="5"/>
      <c r="I3" s="5"/>
      <c r="J3" s="377"/>
      <c r="K3" s="377"/>
      <c r="L3" s="377"/>
      <c r="M3" s="377"/>
      <c r="N3" s="377"/>
      <c r="O3" s="377"/>
      <c r="P3" s="377"/>
      <c r="Q3" s="377"/>
      <c r="R3" s="38"/>
      <c r="S3" s="38"/>
      <c r="T3" s="5"/>
      <c r="U3" s="5"/>
      <c r="V3" s="5"/>
      <c r="W3" s="5"/>
      <c r="X3" s="5"/>
      <c r="Y3" s="5"/>
    </row>
    <row r="4" spans="1:61" ht="15" customHeight="1">
      <c r="A4" s="5"/>
      <c r="B4" s="5"/>
      <c r="C4" s="5"/>
      <c r="D4" s="37"/>
      <c r="E4" s="5"/>
      <c r="F4" s="5"/>
      <c r="G4" s="5"/>
      <c r="H4" s="5"/>
      <c r="I4" s="5"/>
      <c r="J4" s="377"/>
      <c r="K4" s="377"/>
      <c r="L4" s="377"/>
      <c r="M4" s="377"/>
      <c r="N4" s="377"/>
      <c r="O4" s="377"/>
      <c r="P4" s="377"/>
      <c r="Q4" s="377"/>
      <c r="R4" s="38"/>
      <c r="S4" s="38"/>
      <c r="T4" s="5"/>
      <c r="U4" s="5"/>
      <c r="V4" s="5"/>
      <c r="W4" s="5"/>
      <c r="X4" s="5"/>
      <c r="Y4" s="5"/>
      <c r="AB4" s="11" t="s">
        <v>73</v>
      </c>
      <c r="AC4" s="12">
        <f aca="true" t="shared" si="0" ref="AC4:BH4">SUM(40-AC6)</f>
        <v>0</v>
      </c>
      <c r="AD4" s="12">
        <f t="shared" si="0"/>
        <v>0</v>
      </c>
      <c r="AE4" s="12">
        <f t="shared" si="0"/>
        <v>40</v>
      </c>
      <c r="AF4" s="12">
        <f t="shared" si="0"/>
        <v>40</v>
      </c>
      <c r="AG4" s="12">
        <f t="shared" si="0"/>
        <v>40</v>
      </c>
      <c r="AH4" s="12">
        <f t="shared" si="0"/>
        <v>40</v>
      </c>
      <c r="AI4" s="12">
        <f t="shared" si="0"/>
        <v>40</v>
      </c>
      <c r="AJ4" s="12">
        <f t="shared" si="0"/>
        <v>40</v>
      </c>
      <c r="AK4" s="12">
        <f t="shared" si="0"/>
        <v>40</v>
      </c>
      <c r="AL4" s="12">
        <f t="shared" si="0"/>
        <v>40</v>
      </c>
      <c r="AM4" s="12">
        <f t="shared" si="0"/>
        <v>40</v>
      </c>
      <c r="AN4" s="12">
        <f t="shared" si="0"/>
        <v>40</v>
      </c>
      <c r="AO4" s="12">
        <f t="shared" si="0"/>
        <v>40</v>
      </c>
      <c r="AP4" s="12">
        <f t="shared" si="0"/>
        <v>40</v>
      </c>
      <c r="AQ4" s="12">
        <f t="shared" si="0"/>
        <v>40</v>
      </c>
      <c r="AR4" s="12">
        <f t="shared" si="0"/>
        <v>40</v>
      </c>
      <c r="AS4" s="12">
        <f t="shared" si="0"/>
        <v>40</v>
      </c>
      <c r="AT4" s="12">
        <f t="shared" si="0"/>
        <v>40</v>
      </c>
      <c r="AU4" s="12">
        <f t="shared" si="0"/>
        <v>40</v>
      </c>
      <c r="AV4" s="12">
        <f t="shared" si="0"/>
        <v>40</v>
      </c>
      <c r="AW4" s="12">
        <f t="shared" si="0"/>
        <v>40</v>
      </c>
      <c r="AX4" s="12">
        <f t="shared" si="0"/>
        <v>40</v>
      </c>
      <c r="AY4" s="12">
        <f t="shared" si="0"/>
        <v>40</v>
      </c>
      <c r="AZ4" s="12">
        <f t="shared" si="0"/>
        <v>40</v>
      </c>
      <c r="BA4" s="12">
        <f t="shared" si="0"/>
        <v>40</v>
      </c>
      <c r="BB4" s="12">
        <f t="shared" si="0"/>
        <v>40</v>
      </c>
      <c r="BC4" s="12">
        <f t="shared" si="0"/>
        <v>40</v>
      </c>
      <c r="BD4" s="12">
        <f t="shared" si="0"/>
        <v>40</v>
      </c>
      <c r="BE4" s="12">
        <f t="shared" si="0"/>
        <v>40</v>
      </c>
      <c r="BF4" s="12">
        <f t="shared" si="0"/>
        <v>40</v>
      </c>
      <c r="BG4" s="12">
        <f t="shared" si="0"/>
        <v>40</v>
      </c>
      <c r="BH4" s="12">
        <f t="shared" si="0"/>
        <v>40</v>
      </c>
      <c r="BI4" s="13"/>
    </row>
    <row r="5" spans="1:61" ht="15" customHeight="1">
      <c r="A5" s="5"/>
      <c r="B5" s="5"/>
      <c r="C5" s="5"/>
      <c r="D5" s="3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8"/>
      <c r="S5" s="38"/>
      <c r="T5" s="5"/>
      <c r="U5" s="5"/>
      <c r="V5" s="5"/>
      <c r="W5" s="5"/>
      <c r="X5" s="5"/>
      <c r="Y5" s="5"/>
      <c r="AB5" s="14"/>
      <c r="AC5" s="2">
        <f aca="true" t="shared" si="1" ref="AC5:BC5">SUM((SUMIF(AC4,"=40",AC4))+AC6)</f>
        <v>40</v>
      </c>
      <c r="AD5" s="2">
        <f t="shared" si="1"/>
        <v>40</v>
      </c>
      <c r="AE5" s="2">
        <f t="shared" si="1"/>
        <v>40</v>
      </c>
      <c r="AF5" s="2">
        <f t="shared" si="1"/>
        <v>40</v>
      </c>
      <c r="AG5" s="2">
        <f t="shared" si="1"/>
        <v>40</v>
      </c>
      <c r="AH5" s="2">
        <f t="shared" si="1"/>
        <v>40</v>
      </c>
      <c r="AI5" s="2">
        <f t="shared" si="1"/>
        <v>40</v>
      </c>
      <c r="AJ5" s="2">
        <f t="shared" si="1"/>
        <v>40</v>
      </c>
      <c r="AK5" s="2">
        <f t="shared" si="1"/>
        <v>40</v>
      </c>
      <c r="AL5" s="2">
        <f t="shared" si="1"/>
        <v>40</v>
      </c>
      <c r="AM5" s="2">
        <f t="shared" si="1"/>
        <v>40</v>
      </c>
      <c r="AN5" s="2">
        <f t="shared" si="1"/>
        <v>40</v>
      </c>
      <c r="AO5" s="2">
        <f t="shared" si="1"/>
        <v>40</v>
      </c>
      <c r="AP5" s="2">
        <f t="shared" si="1"/>
        <v>40</v>
      </c>
      <c r="AQ5" s="2">
        <f t="shared" si="1"/>
        <v>40</v>
      </c>
      <c r="AR5" s="2">
        <f t="shared" si="1"/>
        <v>40</v>
      </c>
      <c r="AS5" s="2">
        <f t="shared" si="1"/>
        <v>40</v>
      </c>
      <c r="AT5" s="2">
        <f t="shared" si="1"/>
        <v>40</v>
      </c>
      <c r="AU5" s="2">
        <f t="shared" si="1"/>
        <v>40</v>
      </c>
      <c r="AV5" s="2">
        <f t="shared" si="1"/>
        <v>40</v>
      </c>
      <c r="AW5" s="2">
        <f t="shared" si="1"/>
        <v>40</v>
      </c>
      <c r="AX5" s="2">
        <f t="shared" si="1"/>
        <v>40</v>
      </c>
      <c r="AY5" s="2">
        <f t="shared" si="1"/>
        <v>40</v>
      </c>
      <c r="AZ5" s="2">
        <f t="shared" si="1"/>
        <v>40</v>
      </c>
      <c r="BA5" s="2">
        <f t="shared" si="1"/>
        <v>40</v>
      </c>
      <c r="BB5" s="2">
        <f t="shared" si="1"/>
        <v>40</v>
      </c>
      <c r="BC5" s="2">
        <f t="shared" si="1"/>
        <v>40</v>
      </c>
      <c r="BD5" s="2">
        <f>SUM((SUMIF(BD4,"=45",BD4))+BD6)</f>
        <v>0</v>
      </c>
      <c r="BE5" s="2">
        <f>SUM((SUMIF(BE4,"=45",BE4))+BE6)</f>
        <v>0</v>
      </c>
      <c r="BF5" s="2">
        <f>SUM((SUMIF(BF4,"=45",BF4))+BF6)</f>
        <v>0</v>
      </c>
      <c r="BG5" s="2">
        <f>SUM((SUMIF(BG4,"=45",BG4))+BG6)</f>
        <v>0</v>
      </c>
      <c r="BH5" s="2">
        <f>SUM((SUMIF(BH4,"=45",BH4))+BH6)</f>
        <v>0</v>
      </c>
      <c r="BI5" s="15"/>
    </row>
    <row r="6" spans="1:61" ht="15" customHeight="1">
      <c r="A6" s="5"/>
      <c r="B6" s="5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5"/>
      <c r="R6" s="38"/>
      <c r="S6" s="38"/>
      <c r="T6" s="5"/>
      <c r="U6" s="5"/>
      <c r="V6" s="5"/>
      <c r="W6" s="5"/>
      <c r="X6" s="5"/>
      <c r="Y6" s="5"/>
      <c r="AB6" s="14"/>
      <c r="AC6" s="2">
        <f>SUMIF($S$34,"=0",AC8)</f>
        <v>40</v>
      </c>
      <c r="AD6" s="2">
        <f>SUMIF($S$34,"=0",AD8)</f>
        <v>40</v>
      </c>
      <c r="AE6" s="2">
        <f>SUMIF($S$34,"=1",AE8)</f>
        <v>0</v>
      </c>
      <c r="AF6" s="2">
        <f>SUMIF($S$34,"=2",AF8)</f>
        <v>0</v>
      </c>
      <c r="AG6" s="2">
        <f>SUMIF($S$34,"=3",AG8)</f>
        <v>0</v>
      </c>
      <c r="AH6" s="2">
        <f>SUMIF($S$34,"=4",AH8)</f>
        <v>0</v>
      </c>
      <c r="AI6" s="2">
        <f>SUMIF($S$34,"=5",AI8)</f>
        <v>0</v>
      </c>
      <c r="AJ6" s="2">
        <f>SUMIF($S$34,"=6",AJ8)</f>
        <v>0</v>
      </c>
      <c r="AK6" s="2">
        <f>SUMIF($S$34,"=7",AK8)</f>
        <v>0</v>
      </c>
      <c r="AL6" s="2">
        <f>SUMIF($S$34,"=8",AL8)</f>
        <v>0</v>
      </c>
      <c r="AM6" s="2">
        <f>SUMIF($S$34,"=9",AM8)</f>
        <v>0</v>
      </c>
      <c r="AN6" s="2">
        <f>SUMIF($S$34,"=10",AN8)</f>
        <v>0</v>
      </c>
      <c r="AO6" s="2">
        <f>SUMIF($S$34,"=11",AO8)</f>
        <v>0</v>
      </c>
      <c r="AP6" s="2">
        <f>SUMIF($S$34,"=12",AP8)</f>
        <v>0</v>
      </c>
      <c r="AQ6" s="2">
        <f>SUMIF($S$34,"=13",AQ8)</f>
        <v>0</v>
      </c>
      <c r="AR6" s="2">
        <f>SUMIF($S$34,"=14",AR8)</f>
        <v>0</v>
      </c>
      <c r="AS6" s="2">
        <f>SUMIF($S$34,"=15",AS8)</f>
        <v>0</v>
      </c>
      <c r="AT6" s="2">
        <f>SUMIF($S$34,"=16",AT8)</f>
        <v>0</v>
      </c>
      <c r="AU6" s="2">
        <f>SUMIF($S$34,"=17",AU8)</f>
        <v>0</v>
      </c>
      <c r="AV6" s="2">
        <f>SUMIF($S$34,"=18",AV8)</f>
        <v>0</v>
      </c>
      <c r="AW6" s="2">
        <f>SUMIF($S$34,"=19",AW8)</f>
        <v>0</v>
      </c>
      <c r="AX6" s="2">
        <f>SUMIF($S$34,"=20",AX8)</f>
        <v>0</v>
      </c>
      <c r="AY6" s="2">
        <f>SUMIF($S$34,"=21",AY8)</f>
        <v>0</v>
      </c>
      <c r="AZ6" s="2">
        <f>SUMIF($S$34,"=22",AZ8)</f>
        <v>0</v>
      </c>
      <c r="BA6" s="2">
        <f>SUMIF($S$34,"=23",BA8)</f>
        <v>0</v>
      </c>
      <c r="BB6" s="2">
        <f>SUMIF($S$34,"=24",BB8)</f>
        <v>0</v>
      </c>
      <c r="BC6" s="2">
        <f>SUMIF($S$34,"=25",BC8)</f>
        <v>0</v>
      </c>
      <c r="BD6" s="2">
        <f>SUMIF($S$34,"=26",BD8)</f>
        <v>0</v>
      </c>
      <c r="BE6" s="2">
        <f>SUMIF($S$34,"=27",BE8)</f>
        <v>0</v>
      </c>
      <c r="BF6" s="2">
        <f>SUMIF($S$34,"=28",BF8)</f>
        <v>0</v>
      </c>
      <c r="BG6" s="2">
        <f>SUMIF($S$34,"=29",BG8)</f>
        <v>0</v>
      </c>
      <c r="BH6" s="2">
        <f>SUMIF($S$34,"=30",BH8)</f>
        <v>0</v>
      </c>
      <c r="BI6" s="15"/>
    </row>
    <row r="7" spans="1:61" ht="15" customHeight="1" thickBot="1">
      <c r="A7" s="5"/>
      <c r="B7" s="5"/>
      <c r="C7" s="32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5"/>
      <c r="R7" s="35" t="s">
        <v>29</v>
      </c>
      <c r="S7" s="43"/>
      <c r="T7" s="29"/>
      <c r="U7" s="29"/>
      <c r="V7" s="29"/>
      <c r="W7" s="29"/>
      <c r="X7" s="29"/>
      <c r="Y7" s="5"/>
      <c r="AB7" s="14"/>
      <c r="AC7" s="22">
        <f>SUM($BH$8)</f>
        <v>18</v>
      </c>
      <c r="AD7" s="22">
        <f>SUM($BH$8)</f>
        <v>18</v>
      </c>
      <c r="AE7" s="22">
        <f>SUM($BH$8)</f>
        <v>18</v>
      </c>
      <c r="AF7" s="22">
        <f aca="true" t="shared" si="2" ref="AF7:BI7">SUM($BH$8)</f>
        <v>18</v>
      </c>
      <c r="AG7" s="22">
        <f t="shared" si="2"/>
        <v>18</v>
      </c>
      <c r="AH7" s="22">
        <f t="shared" si="2"/>
        <v>18</v>
      </c>
      <c r="AI7" s="22">
        <f t="shared" si="2"/>
        <v>18</v>
      </c>
      <c r="AJ7" s="22">
        <f t="shared" si="2"/>
        <v>18</v>
      </c>
      <c r="AK7" s="22">
        <f t="shared" si="2"/>
        <v>18</v>
      </c>
      <c r="AL7" s="22">
        <f t="shared" si="2"/>
        <v>18</v>
      </c>
      <c r="AM7" s="22">
        <f t="shared" si="2"/>
        <v>18</v>
      </c>
      <c r="AN7" s="22">
        <f t="shared" si="2"/>
        <v>18</v>
      </c>
      <c r="AO7" s="22">
        <f t="shared" si="2"/>
        <v>18</v>
      </c>
      <c r="AP7" s="22">
        <f t="shared" si="2"/>
        <v>18</v>
      </c>
      <c r="AQ7" s="22">
        <f t="shared" si="2"/>
        <v>18</v>
      </c>
      <c r="AR7" s="22">
        <f t="shared" si="2"/>
        <v>18</v>
      </c>
      <c r="AS7" s="22">
        <f t="shared" si="2"/>
        <v>18</v>
      </c>
      <c r="AT7" s="22">
        <f t="shared" si="2"/>
        <v>18</v>
      </c>
      <c r="AU7" s="22">
        <f t="shared" si="2"/>
        <v>18</v>
      </c>
      <c r="AV7" s="22">
        <f t="shared" si="2"/>
        <v>18</v>
      </c>
      <c r="AW7" s="22">
        <f t="shared" si="2"/>
        <v>18</v>
      </c>
      <c r="AX7" s="22">
        <f t="shared" si="2"/>
        <v>18</v>
      </c>
      <c r="AY7" s="22">
        <f t="shared" si="2"/>
        <v>18</v>
      </c>
      <c r="AZ7" s="22">
        <f t="shared" si="2"/>
        <v>18</v>
      </c>
      <c r="BA7" s="22">
        <f t="shared" si="2"/>
        <v>18</v>
      </c>
      <c r="BB7" s="22">
        <f t="shared" si="2"/>
        <v>18</v>
      </c>
      <c r="BC7" s="22">
        <f t="shared" si="2"/>
        <v>18</v>
      </c>
      <c r="BD7" s="22">
        <f t="shared" si="2"/>
        <v>18</v>
      </c>
      <c r="BE7" s="22">
        <f t="shared" si="2"/>
        <v>18</v>
      </c>
      <c r="BF7" s="22">
        <f t="shared" si="2"/>
        <v>18</v>
      </c>
      <c r="BG7" s="22">
        <f t="shared" si="2"/>
        <v>18</v>
      </c>
      <c r="BH7" s="22">
        <f t="shared" si="2"/>
        <v>18</v>
      </c>
      <c r="BI7" s="21">
        <f t="shared" si="2"/>
        <v>18</v>
      </c>
    </row>
    <row r="8" spans="1:61" ht="15" customHeight="1" thickTop="1">
      <c r="A8" s="5"/>
      <c r="B8" s="5"/>
      <c r="C8" s="3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5"/>
      <c r="R8" s="44"/>
      <c r="S8" s="45"/>
      <c r="T8" s="46"/>
      <c r="U8" s="46"/>
      <c r="V8" s="46"/>
      <c r="W8" s="46"/>
      <c r="X8" s="47"/>
      <c r="Y8" s="5"/>
      <c r="AB8" s="72"/>
      <c r="AC8" s="22">
        <v>40</v>
      </c>
      <c r="AD8" s="22">
        <v>40</v>
      </c>
      <c r="AE8" s="22">
        <f aca="true" t="shared" si="3" ref="AE8:BH8">SUM(40-AE11)</f>
        <v>39.4</v>
      </c>
      <c r="AF8" s="22">
        <f t="shared" si="3"/>
        <v>38.8</v>
      </c>
      <c r="AG8" s="22">
        <f t="shared" si="3"/>
        <v>38.2</v>
      </c>
      <c r="AH8" s="22">
        <f t="shared" si="3"/>
        <v>37.6</v>
      </c>
      <c r="AI8" s="22">
        <f t="shared" si="3"/>
        <v>37</v>
      </c>
      <c r="AJ8" s="22">
        <f t="shared" si="3"/>
        <v>36.4</v>
      </c>
      <c r="AK8" s="22">
        <f t="shared" si="3"/>
        <v>35.8</v>
      </c>
      <c r="AL8" s="22">
        <f t="shared" si="3"/>
        <v>35.2</v>
      </c>
      <c r="AM8" s="22">
        <f t="shared" si="3"/>
        <v>34.6</v>
      </c>
      <c r="AN8" s="22">
        <f t="shared" si="3"/>
        <v>34</v>
      </c>
      <c r="AO8" s="22">
        <f t="shared" si="3"/>
        <v>33.4</v>
      </c>
      <c r="AP8" s="22">
        <f t="shared" si="3"/>
        <v>32.8</v>
      </c>
      <c r="AQ8" s="22">
        <f t="shared" si="3"/>
        <v>32.2</v>
      </c>
      <c r="AR8" s="22">
        <f t="shared" si="3"/>
        <v>31.6</v>
      </c>
      <c r="AS8" s="22">
        <f t="shared" si="3"/>
        <v>31</v>
      </c>
      <c r="AT8" s="22">
        <f t="shared" si="3"/>
        <v>30.4</v>
      </c>
      <c r="AU8" s="22">
        <f t="shared" si="3"/>
        <v>29.8</v>
      </c>
      <c r="AV8" s="22">
        <f t="shared" si="3"/>
        <v>29.200000000000003</v>
      </c>
      <c r="AW8" s="22">
        <f t="shared" si="3"/>
        <v>28.6</v>
      </c>
      <c r="AX8" s="22">
        <f t="shared" si="3"/>
        <v>28</v>
      </c>
      <c r="AY8" s="22">
        <f t="shared" si="3"/>
        <v>27.4</v>
      </c>
      <c r="AZ8" s="22">
        <f t="shared" si="3"/>
        <v>26.8</v>
      </c>
      <c r="BA8" s="22">
        <f t="shared" si="3"/>
        <v>26.200000000000003</v>
      </c>
      <c r="BB8" s="22">
        <f t="shared" si="3"/>
        <v>25.6</v>
      </c>
      <c r="BC8" s="22">
        <f t="shared" si="3"/>
        <v>25</v>
      </c>
      <c r="BD8" s="22">
        <f t="shared" si="3"/>
        <v>24.4</v>
      </c>
      <c r="BE8" s="22">
        <f t="shared" si="3"/>
        <v>23.8</v>
      </c>
      <c r="BF8" s="22">
        <f t="shared" si="3"/>
        <v>23.2</v>
      </c>
      <c r="BG8" s="22">
        <f t="shared" si="3"/>
        <v>22.6</v>
      </c>
      <c r="BH8" s="22">
        <f t="shared" si="3"/>
        <v>18</v>
      </c>
      <c r="BI8" s="21">
        <f>SUM(BI11)</f>
        <v>22</v>
      </c>
    </row>
    <row r="9" spans="1:61" ht="15" customHeight="1">
      <c r="A9" s="5"/>
      <c r="B9" s="5"/>
      <c r="C9" s="32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5"/>
      <c r="R9" s="48"/>
      <c r="S9" s="32"/>
      <c r="T9" s="49"/>
      <c r="U9" s="49"/>
      <c r="V9" s="49"/>
      <c r="W9" s="49"/>
      <c r="X9" s="50"/>
      <c r="Y9" s="5"/>
      <c r="AB9" s="14"/>
      <c r="AC9" s="2">
        <v>0</v>
      </c>
      <c r="AD9" s="2">
        <v>0</v>
      </c>
      <c r="AE9" s="2">
        <v>1</v>
      </c>
      <c r="AF9" s="2">
        <v>2</v>
      </c>
      <c r="AG9" s="2">
        <v>3</v>
      </c>
      <c r="AH9" s="2">
        <v>4</v>
      </c>
      <c r="AI9" s="2">
        <v>5</v>
      </c>
      <c r="AJ9" s="2">
        <v>6</v>
      </c>
      <c r="AK9" s="2">
        <v>7</v>
      </c>
      <c r="AL9" s="2">
        <v>8</v>
      </c>
      <c r="AM9" s="2">
        <v>9</v>
      </c>
      <c r="AN9" s="2">
        <v>10</v>
      </c>
      <c r="AO9" s="2">
        <v>11</v>
      </c>
      <c r="AP9" s="2">
        <v>12</v>
      </c>
      <c r="AQ9" s="2">
        <v>13</v>
      </c>
      <c r="AR9" s="2">
        <v>14</v>
      </c>
      <c r="AS9" s="2">
        <v>15</v>
      </c>
      <c r="AT9" s="2">
        <v>16</v>
      </c>
      <c r="AU9" s="2">
        <v>17</v>
      </c>
      <c r="AV9" s="2">
        <v>18</v>
      </c>
      <c r="AW9" s="2">
        <v>19</v>
      </c>
      <c r="AX9" s="2">
        <v>20</v>
      </c>
      <c r="AY9" s="2">
        <v>21</v>
      </c>
      <c r="AZ9" s="2">
        <v>22</v>
      </c>
      <c r="BA9" s="2">
        <v>23</v>
      </c>
      <c r="BB9" s="2">
        <v>24</v>
      </c>
      <c r="BC9" s="2">
        <v>25</v>
      </c>
      <c r="BD9" s="2">
        <v>26</v>
      </c>
      <c r="BE9" s="2">
        <v>27</v>
      </c>
      <c r="BF9" s="2">
        <v>28</v>
      </c>
      <c r="BG9" s="2">
        <v>29</v>
      </c>
      <c r="BH9" s="2">
        <v>30</v>
      </c>
      <c r="BI9" s="15">
        <v>31</v>
      </c>
    </row>
    <row r="10" spans="1:61" ht="15" customHeight="1">
      <c r="A10" s="5"/>
      <c r="B10" s="5"/>
      <c r="C10" s="32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5"/>
      <c r="R10" s="48"/>
      <c r="S10" s="32"/>
      <c r="T10" s="49"/>
      <c r="U10" s="49"/>
      <c r="V10" s="49"/>
      <c r="W10" s="49"/>
      <c r="X10" s="50"/>
      <c r="Y10" s="5"/>
      <c r="AB10" s="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5"/>
    </row>
    <row r="11" spans="1:61" ht="15" customHeight="1">
      <c r="A11" s="5"/>
      <c r="B11" s="5"/>
      <c r="C11" s="32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5"/>
      <c r="R11" s="48"/>
      <c r="S11" s="32"/>
      <c r="T11" s="49"/>
      <c r="U11" s="49"/>
      <c r="V11" s="49"/>
      <c r="W11" s="49"/>
      <c r="X11" s="50"/>
      <c r="Y11" s="5"/>
      <c r="AB11" s="72"/>
      <c r="AC11" s="22"/>
      <c r="AD11" s="22"/>
      <c r="AE11" s="22">
        <f aca="true" t="shared" si="4" ref="AE11:BG11">SUM(($AD$8-$BH$11)/30)*AE9</f>
        <v>0.6</v>
      </c>
      <c r="AF11" s="22">
        <f t="shared" si="4"/>
        <v>1.2</v>
      </c>
      <c r="AG11" s="22">
        <f t="shared" si="4"/>
        <v>1.7999999999999998</v>
      </c>
      <c r="AH11" s="22">
        <f t="shared" si="4"/>
        <v>2.4</v>
      </c>
      <c r="AI11" s="22">
        <f t="shared" si="4"/>
        <v>3</v>
      </c>
      <c r="AJ11" s="22">
        <f t="shared" si="4"/>
        <v>3.5999999999999996</v>
      </c>
      <c r="AK11" s="22">
        <f t="shared" si="4"/>
        <v>4.2</v>
      </c>
      <c r="AL11" s="22">
        <f t="shared" si="4"/>
        <v>4.8</v>
      </c>
      <c r="AM11" s="22">
        <f t="shared" si="4"/>
        <v>5.3999999999999995</v>
      </c>
      <c r="AN11" s="22">
        <f t="shared" si="4"/>
        <v>6</v>
      </c>
      <c r="AO11" s="22">
        <f t="shared" si="4"/>
        <v>6.6</v>
      </c>
      <c r="AP11" s="22">
        <f t="shared" si="4"/>
        <v>7.199999999999999</v>
      </c>
      <c r="AQ11" s="22">
        <f t="shared" si="4"/>
        <v>7.8</v>
      </c>
      <c r="AR11" s="22">
        <f t="shared" si="4"/>
        <v>8.4</v>
      </c>
      <c r="AS11" s="22">
        <f t="shared" si="4"/>
        <v>9</v>
      </c>
      <c r="AT11" s="22">
        <f t="shared" si="4"/>
        <v>9.6</v>
      </c>
      <c r="AU11" s="22">
        <f t="shared" si="4"/>
        <v>10.2</v>
      </c>
      <c r="AV11" s="22">
        <f t="shared" si="4"/>
        <v>10.799999999999999</v>
      </c>
      <c r="AW11" s="22">
        <f t="shared" si="4"/>
        <v>11.4</v>
      </c>
      <c r="AX11" s="22">
        <f t="shared" si="4"/>
        <v>12</v>
      </c>
      <c r="AY11" s="22">
        <f t="shared" si="4"/>
        <v>12.6</v>
      </c>
      <c r="AZ11" s="22">
        <f t="shared" si="4"/>
        <v>13.2</v>
      </c>
      <c r="BA11" s="22">
        <f t="shared" si="4"/>
        <v>13.799999999999999</v>
      </c>
      <c r="BB11" s="22">
        <f t="shared" si="4"/>
        <v>14.399999999999999</v>
      </c>
      <c r="BC11" s="22">
        <f t="shared" si="4"/>
        <v>15</v>
      </c>
      <c r="BD11" s="22">
        <f t="shared" si="4"/>
        <v>15.6</v>
      </c>
      <c r="BE11" s="22">
        <f t="shared" si="4"/>
        <v>16.2</v>
      </c>
      <c r="BF11" s="22">
        <f t="shared" si="4"/>
        <v>16.8</v>
      </c>
      <c r="BG11" s="22">
        <f t="shared" si="4"/>
        <v>17.4</v>
      </c>
      <c r="BH11" s="22">
        <f>+BI11</f>
        <v>22</v>
      </c>
      <c r="BI11" s="21">
        <f>SUM(S31)</f>
        <v>22</v>
      </c>
    </row>
    <row r="12" spans="1:61" ht="15" customHeight="1">
      <c r="A12" s="5"/>
      <c r="B12" s="5"/>
      <c r="C12" s="3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5"/>
      <c r="R12" s="48"/>
      <c r="S12" s="32"/>
      <c r="T12" s="49"/>
      <c r="U12" s="49"/>
      <c r="V12" s="49"/>
      <c r="W12" s="49"/>
      <c r="X12" s="50"/>
      <c r="Y12" s="5"/>
      <c r="AB12" s="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5"/>
    </row>
    <row r="13" spans="1:61" ht="15" customHeight="1">
      <c r="A13" s="5"/>
      <c r="B13" s="5"/>
      <c r="C13" s="32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5"/>
      <c r="R13" s="48"/>
      <c r="S13" s="32"/>
      <c r="T13" s="49"/>
      <c r="U13" s="49"/>
      <c r="V13" s="49"/>
      <c r="W13" s="49"/>
      <c r="X13" s="50"/>
      <c r="Y13" s="5"/>
      <c r="AB13" s="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5"/>
    </row>
    <row r="14" spans="1:61" ht="15" customHeight="1">
      <c r="A14" s="5"/>
      <c r="B14" s="5"/>
      <c r="C14" s="328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5"/>
      <c r="R14" s="325" t="s">
        <v>75</v>
      </c>
      <c r="S14" s="326"/>
      <c r="T14" s="326"/>
      <c r="U14" s="326"/>
      <c r="V14" s="326"/>
      <c r="W14" s="326"/>
      <c r="X14" s="327"/>
      <c r="Y14" s="5"/>
      <c r="AB14" s="1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5"/>
    </row>
    <row r="15" spans="1:61" ht="15" customHeight="1">
      <c r="A15" s="5"/>
      <c r="B15" s="5"/>
      <c r="C15" s="32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5"/>
      <c r="R15" s="51"/>
      <c r="S15" s="37"/>
      <c r="T15" s="37"/>
      <c r="U15" s="37"/>
      <c r="V15" s="37"/>
      <c r="W15" s="37"/>
      <c r="X15" s="52"/>
      <c r="Y15" s="5"/>
      <c r="AB15" s="14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5"/>
    </row>
    <row r="16" spans="1:61" ht="15" customHeight="1" thickBot="1">
      <c r="A16" s="5"/>
      <c r="B16" s="5"/>
      <c r="C16" s="328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5"/>
      <c r="R16" s="51"/>
      <c r="S16" s="37"/>
      <c r="T16" s="37"/>
      <c r="U16" s="37"/>
      <c r="V16" s="37"/>
      <c r="W16" s="37"/>
      <c r="X16" s="52"/>
      <c r="Y16" s="5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"/>
    </row>
    <row r="17" spans="1:32" ht="15" customHeight="1" thickBot="1">
      <c r="A17" s="5"/>
      <c r="B17" s="5"/>
      <c r="C17" s="32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5"/>
      <c r="R17" s="53"/>
      <c r="S17" s="54"/>
      <c r="T17" s="54"/>
      <c r="U17" s="54"/>
      <c r="V17" s="54"/>
      <c r="W17" s="54"/>
      <c r="X17" s="55"/>
      <c r="Y17" s="5"/>
      <c r="AB17" s="2"/>
      <c r="AC17" s="2"/>
      <c r="AD17" s="2"/>
      <c r="AE17" s="2"/>
      <c r="AF17" s="2"/>
    </row>
    <row r="18" spans="1:25" ht="15" customHeight="1" thickTop="1">
      <c r="A18" s="5"/>
      <c r="B18" s="5"/>
      <c r="C18" s="32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5"/>
      <c r="R18" s="38"/>
      <c r="S18" s="38"/>
      <c r="T18" s="5"/>
      <c r="U18" s="5"/>
      <c r="V18" s="5"/>
      <c r="W18" s="5"/>
      <c r="X18" s="5"/>
      <c r="Y18" s="5"/>
    </row>
    <row r="19" spans="1:25" ht="15" customHeight="1">
      <c r="A19" s="5"/>
      <c r="B19" s="5"/>
      <c r="C19" s="32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5"/>
      <c r="R19" s="38"/>
      <c r="S19" s="38"/>
      <c r="T19" s="5"/>
      <c r="U19" s="5"/>
      <c r="V19" s="5"/>
      <c r="W19" s="5"/>
      <c r="X19" s="5"/>
      <c r="Y19" s="5"/>
    </row>
    <row r="20" spans="1:25" ht="15" customHeight="1">
      <c r="A20" s="5"/>
      <c r="B20" s="5"/>
      <c r="C20" s="32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5"/>
      <c r="R20" s="38"/>
      <c r="S20" s="38"/>
      <c r="T20" s="5"/>
      <c r="U20" s="5"/>
      <c r="V20" s="5"/>
      <c r="W20" s="5"/>
      <c r="X20" s="5"/>
      <c r="Y20" s="5"/>
    </row>
    <row r="21" spans="1:25" ht="15" customHeight="1">
      <c r="A21" s="5"/>
      <c r="B21" s="5"/>
      <c r="C21" s="32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5"/>
      <c r="R21" s="38"/>
      <c r="S21" s="38"/>
      <c r="T21" s="5"/>
      <c r="U21" s="5"/>
      <c r="V21" s="5"/>
      <c r="W21" s="5"/>
      <c r="X21" s="5"/>
      <c r="Y21" s="5"/>
    </row>
    <row r="22" spans="1:60" ht="15" customHeight="1">
      <c r="A22" s="5"/>
      <c r="B22" s="5"/>
      <c r="C22" s="32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5"/>
      <c r="R22" s="38"/>
      <c r="S22" s="38"/>
      <c r="T22" s="5"/>
      <c r="U22" s="5"/>
      <c r="V22" s="5"/>
      <c r="W22" s="5"/>
      <c r="X22" s="5"/>
      <c r="Y22" s="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7" ht="7.5" customHeight="1">
      <c r="A23" s="5"/>
      <c r="B23" s="5"/>
      <c r="C23" s="42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5"/>
      <c r="R23" s="38"/>
      <c r="S23" s="38"/>
      <c r="T23" s="5"/>
      <c r="U23" s="5"/>
      <c r="V23" s="5"/>
      <c r="W23" s="5"/>
      <c r="X23" s="5"/>
      <c r="Y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6.75" customHeight="1">
      <c r="A24" s="5"/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5"/>
      <c r="R24" s="38"/>
      <c r="S24" s="38"/>
      <c r="T24" s="5"/>
      <c r="U24" s="5"/>
      <c r="V24" s="5"/>
      <c r="W24" s="5"/>
      <c r="X24" s="5"/>
      <c r="Y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4.25">
      <c r="A25" s="5"/>
      <c r="B25" s="5"/>
      <c r="C25" s="37"/>
      <c r="D25" s="37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"/>
      <c r="P25" s="37"/>
      <c r="Q25" s="5"/>
      <c r="R25" s="38"/>
      <c r="S25" s="38"/>
      <c r="T25" s="5"/>
      <c r="U25" s="5"/>
      <c r="V25" s="5"/>
      <c r="W25" s="5"/>
      <c r="X25" s="5"/>
      <c r="Y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">
      <c r="A26" s="5"/>
      <c r="B26" s="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56"/>
      <c r="Q26" s="5"/>
      <c r="R26" s="38"/>
      <c r="S26" s="38"/>
      <c r="T26" s="5"/>
      <c r="U26" s="5"/>
      <c r="V26" s="5"/>
      <c r="W26" s="5"/>
      <c r="X26" s="5"/>
      <c r="Y26" s="5"/>
      <c r="AD26" s="4"/>
      <c r="AE26" s="4"/>
      <c r="AF26" s="4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6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8"/>
      <c r="S27" s="38"/>
      <c r="T27" s="5"/>
      <c r="U27" s="5"/>
      <c r="V27" s="5"/>
      <c r="W27" s="5"/>
      <c r="X27" s="5"/>
      <c r="Y27" s="5"/>
      <c r="AA27" s="2"/>
      <c r="AB27" s="2"/>
      <c r="AC27" s="2"/>
      <c r="AD27" s="73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33" s="4" customFormat="1" ht="15.75" thickBo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4"/>
      <c r="M28" s="29"/>
      <c r="N28" s="29"/>
      <c r="O28" s="43"/>
      <c r="P28" s="29"/>
      <c r="Q28" s="29"/>
      <c r="R28" s="34"/>
      <c r="S28" s="34"/>
      <c r="T28" s="29"/>
      <c r="U28" s="29"/>
      <c r="V28" s="29"/>
      <c r="W28" s="29"/>
      <c r="X28" s="29"/>
      <c r="Y28" s="29"/>
      <c r="AA28" s="74"/>
      <c r="AB28" s="74"/>
      <c r="AC28" s="74"/>
      <c r="AD28" s="75"/>
      <c r="AE28" s="8"/>
      <c r="AF28" s="7"/>
      <c r="AG28" s="7"/>
    </row>
    <row r="29" spans="1:60" s="4" customFormat="1" ht="16.5" thickBot="1">
      <c r="A29" s="29"/>
      <c r="B29" s="29"/>
      <c r="C29" s="29"/>
      <c r="D29" s="379" t="s">
        <v>30</v>
      </c>
      <c r="E29" s="332" t="s">
        <v>24</v>
      </c>
      <c r="F29" s="332"/>
      <c r="G29" s="332"/>
      <c r="H29" s="363" t="s">
        <v>31</v>
      </c>
      <c r="I29" s="364"/>
      <c r="J29" s="29"/>
      <c r="K29" s="29"/>
      <c r="L29" s="34"/>
      <c r="M29" s="365" t="s">
        <v>32</v>
      </c>
      <c r="N29" s="366"/>
      <c r="O29" s="366"/>
      <c r="P29" s="366"/>
      <c r="Q29" s="366"/>
      <c r="R29" s="366"/>
      <c r="S29" s="366"/>
      <c r="T29" s="367"/>
      <c r="U29" s="29"/>
      <c r="V29" s="29"/>
      <c r="W29" s="29"/>
      <c r="X29" s="29"/>
      <c r="Y29" s="29"/>
      <c r="AA29" s="74"/>
      <c r="AE29" s="76"/>
      <c r="AF29" s="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7" s="4" customFormat="1" ht="16.5" thickBot="1">
      <c r="A30" s="29"/>
      <c r="B30" s="29"/>
      <c r="C30" s="29"/>
      <c r="D30" s="380"/>
      <c r="E30" s="333"/>
      <c r="F30" s="333"/>
      <c r="G30" s="333"/>
      <c r="H30" s="57" t="s">
        <v>4</v>
      </c>
      <c r="I30" s="58" t="s">
        <v>33</v>
      </c>
      <c r="J30" s="29"/>
      <c r="K30" s="29"/>
      <c r="L30" s="34"/>
      <c r="M30" s="368"/>
      <c r="N30" s="369"/>
      <c r="O30" s="369"/>
      <c r="P30" s="369"/>
      <c r="Q30" s="369"/>
      <c r="R30" s="369"/>
      <c r="S30" s="369"/>
      <c r="T30" s="370"/>
      <c r="U30" s="29"/>
      <c r="V30" s="29"/>
      <c r="W30" s="29"/>
      <c r="X30" s="29"/>
      <c r="Y30" s="29"/>
      <c r="AA30" s="74"/>
      <c r="AC30" s="25"/>
      <c r="AD30" s="26" t="s">
        <v>69</v>
      </c>
      <c r="AE30" s="76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s="4" customFormat="1" ht="14.25" customHeight="1" thickBot="1">
      <c r="A31" s="29"/>
      <c r="B31" s="29"/>
      <c r="C31" s="29"/>
      <c r="D31" s="39" t="s">
        <v>34</v>
      </c>
      <c r="E31" s="371" t="s">
        <v>35</v>
      </c>
      <c r="F31" s="371"/>
      <c r="G31" s="371"/>
      <c r="H31" s="371"/>
      <c r="I31" s="372"/>
      <c r="J31" s="29"/>
      <c r="K31" s="29"/>
      <c r="L31" s="34"/>
      <c r="M31" s="352" t="s">
        <v>36</v>
      </c>
      <c r="N31" s="346" t="s">
        <v>37</v>
      </c>
      <c r="O31" s="346"/>
      <c r="P31" s="346"/>
      <c r="Q31" s="346"/>
      <c r="R31" s="346"/>
      <c r="S31" s="361">
        <f>I47</f>
        <v>22</v>
      </c>
      <c r="T31" s="362"/>
      <c r="U31" s="29"/>
      <c r="V31" s="29"/>
      <c r="W31" s="29"/>
      <c r="X31" s="29"/>
      <c r="Y31" s="29"/>
      <c r="AA31" s="74"/>
      <c r="AC31" s="27">
        <f>SUMIF(AD31,"&gt;0.01")</f>
        <v>0</v>
      </c>
      <c r="AD31" s="28">
        <f>SUM('FO-DGOP_DSU-23'!E17)</f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s="4" customFormat="1" ht="21" customHeight="1">
      <c r="A32" s="29"/>
      <c r="B32" s="29"/>
      <c r="C32" s="29"/>
      <c r="D32" s="59"/>
      <c r="E32" s="337" t="s">
        <v>38</v>
      </c>
      <c r="F32" s="330"/>
      <c r="G32" s="330"/>
      <c r="H32" s="60">
        <v>0</v>
      </c>
      <c r="I32" s="61"/>
      <c r="J32" s="29"/>
      <c r="K32" s="29"/>
      <c r="L32" s="34"/>
      <c r="M32" s="348"/>
      <c r="N32" s="347"/>
      <c r="O32" s="347"/>
      <c r="P32" s="347"/>
      <c r="Q32" s="347"/>
      <c r="R32" s="347"/>
      <c r="S32" s="341"/>
      <c r="T32" s="353"/>
      <c r="U32" s="29"/>
      <c r="V32" s="29"/>
      <c r="W32" s="29"/>
      <c r="X32" s="29"/>
      <c r="Y32" s="29"/>
      <c r="AA32" s="74"/>
      <c r="AC32" s="10"/>
      <c r="AD32" s="2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s="4" customFormat="1" ht="15.75">
      <c r="A33" s="29"/>
      <c r="B33" s="29"/>
      <c r="C33" s="29"/>
      <c r="D33" s="59"/>
      <c r="E33" s="338" t="s">
        <v>39</v>
      </c>
      <c r="F33" s="329"/>
      <c r="G33" s="329"/>
      <c r="H33" s="62">
        <v>2</v>
      </c>
      <c r="I33" s="61"/>
      <c r="J33" s="29"/>
      <c r="K33" s="29"/>
      <c r="L33" s="34"/>
      <c r="M33" s="348"/>
      <c r="N33" s="347"/>
      <c r="O33" s="347"/>
      <c r="P33" s="347"/>
      <c r="Q33" s="347"/>
      <c r="R33" s="347"/>
      <c r="S33" s="341"/>
      <c r="T33" s="353"/>
      <c r="U33" s="29"/>
      <c r="V33" s="29"/>
      <c r="W33" s="29"/>
      <c r="X33" s="29"/>
      <c r="Y33" s="29"/>
      <c r="AC33" s="23"/>
      <c r="AD33" s="77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s="4" customFormat="1" ht="14.25" customHeight="1">
      <c r="A34" s="29"/>
      <c r="B34" s="29"/>
      <c r="C34" s="29"/>
      <c r="D34" s="59"/>
      <c r="E34" s="339" t="s">
        <v>40</v>
      </c>
      <c r="F34" s="340"/>
      <c r="G34" s="340"/>
      <c r="H34" s="63">
        <v>4</v>
      </c>
      <c r="I34" s="61">
        <v>4</v>
      </c>
      <c r="J34" s="29"/>
      <c r="K34" s="29"/>
      <c r="L34" s="34"/>
      <c r="M34" s="348" t="s">
        <v>41</v>
      </c>
      <c r="N34" s="347" t="s">
        <v>42</v>
      </c>
      <c r="O34" s="347"/>
      <c r="P34" s="347"/>
      <c r="Q34" s="347"/>
      <c r="R34" s="349"/>
      <c r="S34" s="341">
        <f>IF('FO-DGOP_DSU-23'!E17&gt;30,30,'FO-DGOP_DSU-23'!E17)</f>
        <v>0</v>
      </c>
      <c r="T34" s="343"/>
      <c r="U34" s="29"/>
      <c r="V34" s="30"/>
      <c r="W34" s="30"/>
      <c r="X34" s="30"/>
      <c r="Y34" s="30"/>
      <c r="Z34" s="9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30" ht="12.75" customHeight="1">
      <c r="A35" s="5"/>
      <c r="B35" s="5"/>
      <c r="C35" s="5"/>
      <c r="D35" s="40" t="s">
        <v>43</v>
      </c>
      <c r="E35" s="373" t="s">
        <v>44</v>
      </c>
      <c r="F35" s="374"/>
      <c r="G35" s="374"/>
      <c r="H35" s="374"/>
      <c r="I35" s="375"/>
      <c r="J35" s="5"/>
      <c r="K35" s="5"/>
      <c r="L35" s="5"/>
      <c r="M35" s="348"/>
      <c r="N35" s="347"/>
      <c r="O35" s="347"/>
      <c r="P35" s="347"/>
      <c r="Q35" s="347"/>
      <c r="R35" s="349"/>
      <c r="S35" s="342"/>
      <c r="T35" s="343"/>
      <c r="U35" s="5"/>
      <c r="V35" s="30"/>
      <c r="W35" s="30"/>
      <c r="X35" s="30"/>
      <c r="Y35" s="30"/>
      <c r="Z35" s="9"/>
      <c r="AB35" s="4"/>
      <c r="AC35" s="78"/>
      <c r="AD35" s="78"/>
    </row>
    <row r="36" spans="1:30" ht="21" customHeight="1">
      <c r="A36" s="5"/>
      <c r="B36" s="5"/>
      <c r="C36" s="5"/>
      <c r="D36" s="59"/>
      <c r="E36" s="330" t="s">
        <v>45</v>
      </c>
      <c r="F36" s="330"/>
      <c r="G36" s="330"/>
      <c r="H36" s="60">
        <v>0</v>
      </c>
      <c r="I36" s="64"/>
      <c r="J36" s="5"/>
      <c r="K36" s="5"/>
      <c r="L36" s="5"/>
      <c r="M36" s="348"/>
      <c r="N36" s="347"/>
      <c r="O36" s="347"/>
      <c r="P36" s="347"/>
      <c r="Q36" s="347"/>
      <c r="R36" s="349"/>
      <c r="S36" s="342"/>
      <c r="T36" s="343"/>
      <c r="U36" s="5"/>
      <c r="V36" s="30"/>
      <c r="W36" s="30"/>
      <c r="X36" s="30"/>
      <c r="Y36" s="30"/>
      <c r="Z36" s="9"/>
      <c r="AC36" s="341">
        <f>ROUND(S34*(40-S31)/30,0)</f>
        <v>0</v>
      </c>
      <c r="AD36" s="342"/>
    </row>
    <row r="37" spans="1:30" ht="15.75">
      <c r="A37" s="5"/>
      <c r="B37" s="5"/>
      <c r="C37" s="5"/>
      <c r="D37" s="59"/>
      <c r="E37" s="329" t="s">
        <v>13</v>
      </c>
      <c r="F37" s="329"/>
      <c r="G37" s="329"/>
      <c r="H37" s="62">
        <v>2</v>
      </c>
      <c r="I37" s="65"/>
      <c r="J37" s="5"/>
      <c r="K37" s="5"/>
      <c r="L37" s="5"/>
      <c r="M37" s="348" t="s">
        <v>46</v>
      </c>
      <c r="N37" s="350"/>
      <c r="O37" s="350"/>
      <c r="P37" s="350"/>
      <c r="Q37" s="350"/>
      <c r="R37" s="351"/>
      <c r="S37" s="341">
        <f>IF(AC36&lt;0.001,0,AC36)</f>
        <v>0</v>
      </c>
      <c r="T37" s="353"/>
      <c r="U37" s="5"/>
      <c r="V37" s="5"/>
      <c r="W37" s="5"/>
      <c r="X37" s="5"/>
      <c r="Y37" s="5"/>
      <c r="AC37" s="342"/>
      <c r="AD37" s="342"/>
    </row>
    <row r="38" spans="1:30" ht="15.75">
      <c r="A38" s="5"/>
      <c r="B38" s="5"/>
      <c r="C38" s="5"/>
      <c r="D38" s="59"/>
      <c r="E38" s="329" t="s">
        <v>47</v>
      </c>
      <c r="F38" s="329"/>
      <c r="G38" s="329"/>
      <c r="H38" s="62">
        <v>3</v>
      </c>
      <c r="I38" s="65">
        <v>3</v>
      </c>
      <c r="J38" s="5"/>
      <c r="K38" s="5"/>
      <c r="L38" s="5"/>
      <c r="M38" s="348"/>
      <c r="N38" s="350"/>
      <c r="O38" s="350"/>
      <c r="P38" s="350"/>
      <c r="Q38" s="350"/>
      <c r="R38" s="351"/>
      <c r="S38" s="341"/>
      <c r="T38" s="353"/>
      <c r="U38" s="5"/>
      <c r="V38" s="5"/>
      <c r="W38" s="5"/>
      <c r="X38" s="5"/>
      <c r="Y38" s="5"/>
      <c r="AC38" s="342"/>
      <c r="AD38" s="342"/>
    </row>
    <row r="39" spans="1:28" ht="15.75">
      <c r="A39" s="5"/>
      <c r="B39" s="5"/>
      <c r="C39" s="5"/>
      <c r="D39" s="40" t="s">
        <v>48</v>
      </c>
      <c r="E39" s="334" t="s">
        <v>49</v>
      </c>
      <c r="F39" s="335"/>
      <c r="G39" s="335"/>
      <c r="H39" s="335"/>
      <c r="I39" s="336"/>
      <c r="J39" s="5"/>
      <c r="K39" s="5"/>
      <c r="L39" s="5"/>
      <c r="M39" s="348"/>
      <c r="N39" s="350"/>
      <c r="O39" s="350"/>
      <c r="P39" s="350"/>
      <c r="Q39" s="350"/>
      <c r="R39" s="351"/>
      <c r="S39" s="341"/>
      <c r="T39" s="353"/>
      <c r="U39" s="5"/>
      <c r="V39" s="5"/>
      <c r="W39" s="5"/>
      <c r="X39" s="5"/>
      <c r="Y39" s="5"/>
      <c r="AB39" s="6"/>
    </row>
    <row r="40" spans="1:25" ht="15.75">
      <c r="A40" s="5"/>
      <c r="B40" s="5"/>
      <c r="C40" s="5"/>
      <c r="D40" s="59"/>
      <c r="E40" s="329" t="s">
        <v>50</v>
      </c>
      <c r="F40" s="329"/>
      <c r="G40" s="329"/>
      <c r="H40" s="62">
        <v>0</v>
      </c>
      <c r="I40" s="65"/>
      <c r="J40" s="5"/>
      <c r="K40" s="5"/>
      <c r="L40" s="5"/>
      <c r="M40" s="348" t="s">
        <v>51</v>
      </c>
      <c r="N40" s="355" t="s">
        <v>52</v>
      </c>
      <c r="O40" s="356"/>
      <c r="P40" s="356"/>
      <c r="Q40" s="356"/>
      <c r="R40" s="356"/>
      <c r="S40" s="341">
        <f>40-S37</f>
        <v>40</v>
      </c>
      <c r="T40" s="343"/>
      <c r="U40" s="5"/>
      <c r="V40" s="5"/>
      <c r="W40" s="5"/>
      <c r="X40" s="5"/>
      <c r="Y40" s="5"/>
    </row>
    <row r="41" spans="1:60" ht="15.75">
      <c r="A41" s="5"/>
      <c r="B41" s="5"/>
      <c r="C41" s="5"/>
      <c r="D41" s="59"/>
      <c r="E41" s="329" t="s">
        <v>53</v>
      </c>
      <c r="F41" s="329"/>
      <c r="G41" s="329"/>
      <c r="H41" s="62">
        <v>4</v>
      </c>
      <c r="I41" s="65"/>
      <c r="J41" s="5"/>
      <c r="K41" s="5"/>
      <c r="L41" s="5"/>
      <c r="M41" s="348"/>
      <c r="N41" s="357"/>
      <c r="O41" s="358"/>
      <c r="P41" s="358"/>
      <c r="Q41" s="358"/>
      <c r="R41" s="358"/>
      <c r="S41" s="342"/>
      <c r="T41" s="343"/>
      <c r="U41" s="5"/>
      <c r="V41" s="5"/>
      <c r="W41" s="5"/>
      <c r="X41" s="5"/>
      <c r="Y41" s="5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7" ht="16.5" thickBot="1">
      <c r="A42" s="5"/>
      <c r="B42" s="5"/>
      <c r="C42" s="5"/>
      <c r="D42" s="59"/>
      <c r="E42" s="329" t="s">
        <v>54</v>
      </c>
      <c r="F42" s="329"/>
      <c r="G42" s="329"/>
      <c r="H42" s="62">
        <v>7</v>
      </c>
      <c r="I42" s="65">
        <v>7</v>
      </c>
      <c r="J42" s="5"/>
      <c r="K42" s="5"/>
      <c r="L42" s="5"/>
      <c r="M42" s="354"/>
      <c r="N42" s="359"/>
      <c r="O42" s="360"/>
      <c r="P42" s="360"/>
      <c r="Q42" s="360"/>
      <c r="R42" s="360"/>
      <c r="S42" s="344"/>
      <c r="T42" s="345"/>
      <c r="U42" s="5"/>
      <c r="V42" s="5"/>
      <c r="W42" s="5"/>
      <c r="X42" s="5"/>
      <c r="Y42" s="5"/>
      <c r="AD42" s="6"/>
      <c r="AE42" s="6"/>
      <c r="AF42" s="6"/>
      <c r="BI42" s="6"/>
      <c r="BJ42" s="6"/>
      <c r="BK42" s="6"/>
      <c r="BL42" s="6"/>
      <c r="BM42" s="6"/>
      <c r="BN42" s="6"/>
      <c r="BO42" s="6"/>
    </row>
    <row r="43" spans="1:25" ht="15.75">
      <c r="A43" s="5"/>
      <c r="B43" s="5"/>
      <c r="C43" s="5"/>
      <c r="D43" s="40" t="s">
        <v>55</v>
      </c>
      <c r="E43" s="334" t="s">
        <v>56</v>
      </c>
      <c r="F43" s="335"/>
      <c r="G43" s="335"/>
      <c r="H43" s="335"/>
      <c r="I43" s="336"/>
      <c r="J43" s="5"/>
      <c r="K43" s="5"/>
      <c r="L43" s="5"/>
      <c r="M43" s="5"/>
      <c r="N43" s="5"/>
      <c r="O43" s="5"/>
      <c r="P43" s="5"/>
      <c r="Q43" s="5"/>
      <c r="R43" s="38"/>
      <c r="S43" s="38"/>
      <c r="T43" s="5"/>
      <c r="U43" s="5"/>
      <c r="V43" s="5"/>
      <c r="W43" s="5"/>
      <c r="X43" s="5"/>
      <c r="Y43" s="5"/>
    </row>
    <row r="44" spans="1:29" ht="15.75">
      <c r="A44" s="5"/>
      <c r="B44" s="5"/>
      <c r="C44" s="5"/>
      <c r="D44" s="59"/>
      <c r="E44" s="329" t="s">
        <v>57</v>
      </c>
      <c r="F44" s="329"/>
      <c r="G44" s="329"/>
      <c r="H44" s="62">
        <v>0</v>
      </c>
      <c r="I44" s="65"/>
      <c r="J44" s="5"/>
      <c r="K44" s="5"/>
      <c r="L44" s="5"/>
      <c r="M44" s="5"/>
      <c r="N44" s="5"/>
      <c r="O44" s="5"/>
      <c r="P44" s="5"/>
      <c r="Q44" s="5"/>
      <c r="R44" s="38"/>
      <c r="S44" s="38"/>
      <c r="T44" s="5"/>
      <c r="U44" s="5"/>
      <c r="V44" s="5"/>
      <c r="W44" s="5"/>
      <c r="X44" s="5"/>
      <c r="Y44" s="5"/>
      <c r="AC44" s="6"/>
    </row>
    <row r="45" spans="1:25" ht="15.75">
      <c r="A45" s="5"/>
      <c r="B45" s="5"/>
      <c r="C45" s="5"/>
      <c r="D45" s="59"/>
      <c r="E45" s="329" t="s">
        <v>58</v>
      </c>
      <c r="F45" s="329"/>
      <c r="G45" s="329"/>
      <c r="H45" s="62">
        <v>4</v>
      </c>
      <c r="I45" s="65"/>
      <c r="J45" s="5"/>
      <c r="K45" s="5"/>
      <c r="L45" s="5"/>
      <c r="M45" s="31"/>
      <c r="N45" s="31"/>
      <c r="O45" s="31"/>
      <c r="P45" s="31"/>
      <c r="Q45" s="31"/>
      <c r="R45" s="66"/>
      <c r="S45" s="38"/>
      <c r="T45" s="5"/>
      <c r="U45" s="5"/>
      <c r="V45" s="5"/>
      <c r="W45" s="5"/>
      <c r="X45" s="5"/>
      <c r="Y45" s="5"/>
    </row>
    <row r="46" spans="1:26" ht="16.5" thickBot="1">
      <c r="A46" s="5"/>
      <c r="B46" s="5"/>
      <c r="C46" s="5"/>
      <c r="D46" s="67"/>
      <c r="E46" s="331" t="s">
        <v>59</v>
      </c>
      <c r="F46" s="331"/>
      <c r="G46" s="331"/>
      <c r="H46" s="68">
        <v>8</v>
      </c>
      <c r="I46" s="69">
        <v>8</v>
      </c>
      <c r="J46" s="5"/>
      <c r="K46" s="5"/>
      <c r="L46" s="5"/>
      <c r="M46" s="5"/>
      <c r="N46" s="5"/>
      <c r="O46" s="5"/>
      <c r="P46" s="5"/>
      <c r="Q46" s="5"/>
      <c r="R46" s="38"/>
      <c r="S46" s="38"/>
      <c r="T46" s="5"/>
      <c r="U46" s="5"/>
      <c r="V46" s="31"/>
      <c r="W46" s="31"/>
      <c r="X46" s="31"/>
      <c r="Y46" s="31"/>
      <c r="Z46" s="6"/>
    </row>
    <row r="47" spans="1:67" s="6" customFormat="1" ht="19.5" customHeight="1" thickBot="1">
      <c r="A47" s="31"/>
      <c r="B47" s="31"/>
      <c r="C47" s="31"/>
      <c r="D47" s="70"/>
      <c r="E47" s="70"/>
      <c r="F47" s="70"/>
      <c r="G47" s="70"/>
      <c r="H47" s="36" t="s">
        <v>60</v>
      </c>
      <c r="I47" s="71">
        <f>SUM(I32:I34,I36:I38,I40:I42,I44:I46)</f>
        <v>22</v>
      </c>
      <c r="J47" s="31"/>
      <c r="K47" s="31"/>
      <c r="L47" s="31"/>
      <c r="M47" s="5"/>
      <c r="N47" s="5"/>
      <c r="O47" s="5"/>
      <c r="P47" s="5"/>
      <c r="Q47" s="5"/>
      <c r="R47" s="38"/>
      <c r="S47" s="66"/>
      <c r="T47" s="31"/>
      <c r="U47" s="31"/>
      <c r="V47" s="5"/>
      <c r="W47" s="5"/>
      <c r="X47" s="5"/>
      <c r="Y47" s="5"/>
      <c r="Z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2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8"/>
      <c r="S48" s="38"/>
      <c r="T48" s="5"/>
      <c r="U48" s="5"/>
      <c r="V48" s="5"/>
      <c r="W48" s="5"/>
      <c r="X48" s="5"/>
      <c r="Y48" s="5"/>
    </row>
    <row r="49" spans="1:2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8"/>
      <c r="S49" s="38"/>
      <c r="T49" s="5"/>
      <c r="U49" s="5"/>
      <c r="V49" s="5"/>
      <c r="W49" s="5"/>
      <c r="X49" s="5"/>
      <c r="Y49" s="5"/>
    </row>
  </sheetData>
  <sheetProtection/>
  <mergeCells count="49">
    <mergeCell ref="K25:L25"/>
    <mergeCell ref="M25:N25"/>
    <mergeCell ref="E25:F25"/>
    <mergeCell ref="J2:Q4"/>
    <mergeCell ref="B1:X1"/>
    <mergeCell ref="D29:D30"/>
    <mergeCell ref="C17:C18"/>
    <mergeCell ref="C19:C20"/>
    <mergeCell ref="G25:H25"/>
    <mergeCell ref="I25:J25"/>
    <mergeCell ref="N40:R42"/>
    <mergeCell ref="S31:T33"/>
    <mergeCell ref="S34:T36"/>
    <mergeCell ref="H29:I29"/>
    <mergeCell ref="M29:T30"/>
    <mergeCell ref="E31:I31"/>
    <mergeCell ref="E35:I35"/>
    <mergeCell ref="AC36:AD38"/>
    <mergeCell ref="S40:T42"/>
    <mergeCell ref="N31:R33"/>
    <mergeCell ref="M34:M36"/>
    <mergeCell ref="N34:R36"/>
    <mergeCell ref="M37:M39"/>
    <mergeCell ref="N37:R39"/>
    <mergeCell ref="M31:M33"/>
    <mergeCell ref="S37:T39"/>
    <mergeCell ref="M40:M42"/>
    <mergeCell ref="E46:G46"/>
    <mergeCell ref="E29:G30"/>
    <mergeCell ref="E39:I39"/>
    <mergeCell ref="E43:I43"/>
    <mergeCell ref="E32:G32"/>
    <mergeCell ref="E33:G33"/>
    <mergeCell ref="E34:G34"/>
    <mergeCell ref="E44:G44"/>
    <mergeCell ref="E38:G38"/>
    <mergeCell ref="E40:G40"/>
    <mergeCell ref="C21:C22"/>
    <mergeCell ref="E45:G45"/>
    <mergeCell ref="E41:G41"/>
    <mergeCell ref="E42:G42"/>
    <mergeCell ref="E36:G36"/>
    <mergeCell ref="E37:G37"/>
    <mergeCell ref="R14:X14"/>
    <mergeCell ref="C7:C8"/>
    <mergeCell ref="C9:C10"/>
    <mergeCell ref="C11:C12"/>
    <mergeCell ref="C13:C14"/>
    <mergeCell ref="C15:C1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131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Edificadores Piramide,  S. A. de C.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al Contratista</dc:title>
  <dc:subject>Manual de Procesos y Procedimientos de la DGOP</dc:subject>
  <dc:creator>Dirección General de Obra Pública</dc:creator>
  <cp:keywords>FO-DGP/DSU-23</cp:keywords>
  <dc:description>Rev. 03
P.a.D. 14/02/19</dc:description>
  <cp:lastModifiedBy>Carlos Alberto Cortes Galvan</cp:lastModifiedBy>
  <cp:lastPrinted>2019-02-13T21:10:51Z</cp:lastPrinted>
  <dcterms:created xsi:type="dcterms:W3CDTF">2001-01-03T15:32:44Z</dcterms:created>
  <dcterms:modified xsi:type="dcterms:W3CDTF">2019-02-14T19:42:39Z</dcterms:modified>
  <cp:category>Formato</cp:category>
  <cp:version/>
  <cp:contentType/>
  <cp:contentStatus/>
</cp:coreProperties>
</file>